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9000" activeTab="0"/>
  </bookViews>
  <sheets>
    <sheet name="Anketa" sheetId="1" r:id="rId1"/>
    <sheet name="Eilute" sheetId="2" state="hidden" r:id="rId2"/>
  </sheets>
  <definedNames>
    <definedName name="_xlnm.Print_Area" localSheetId="0">'Anketa'!$A$1:$Y$44</definedName>
  </definedNames>
  <calcPr fullCalcOnLoad="1"/>
</workbook>
</file>

<file path=xl/sharedStrings.xml><?xml version="1.0" encoding="utf-8"?>
<sst xmlns="http://schemas.openxmlformats.org/spreadsheetml/2006/main" count="155" uniqueCount="147">
  <si>
    <t>Klasė</t>
  </si>
  <si>
    <t>Dalykas</t>
  </si>
  <si>
    <t>Kursas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</si>
  <si>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</si>
  <si>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</si>
  <si>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</si>
  <si>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</si>
  <si>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</si>
  <si>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</si>
  <si>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</si>
  <si>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</si>
  <si>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Dorinis ugdymas</t>
  </si>
  <si>
    <t>I užsienio kalba</t>
  </si>
  <si>
    <t>Anglų kalba</t>
  </si>
  <si>
    <t>Vokiečių kalba</t>
  </si>
  <si>
    <t>Matematika</t>
  </si>
  <si>
    <t>Biologija</t>
  </si>
  <si>
    <t>Fizika</t>
  </si>
  <si>
    <t>Chemija</t>
  </si>
  <si>
    <t>Kūno kultūra</t>
  </si>
  <si>
    <t>II užsienio kalba</t>
  </si>
  <si>
    <t>Rusų kalba</t>
  </si>
  <si>
    <t>Prancūzų kalba</t>
  </si>
  <si>
    <t>Psichologija</t>
  </si>
  <si>
    <t>Braižyba</t>
  </si>
  <si>
    <t>Pavardė, vardas</t>
  </si>
  <si>
    <t>Branduolio dalykai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</si>
  <si>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</si>
  <si>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</si>
  <si>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</si>
  <si>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</si>
  <si>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</si>
  <si>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</si>
  <si>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</si>
  <si>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</si>
  <si>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</si>
  <si>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</si>
  <si>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</si>
  <si>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</si>
  <si>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</si>
  <si>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</si>
  <si>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</si>
  <si>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</si>
  <si>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</si>
  <si>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</si>
  <si>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</si>
  <si>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</si>
  <si>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</si>
  <si>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Ekonomikos teorijos pagrindai</t>
  </si>
  <si>
    <t>Vadybos pagrindai</t>
  </si>
  <si>
    <t>Teisės pagrindai</t>
  </si>
  <si>
    <t>Matematikos olimpiadinių uždavinių sprendimas, A kursui</t>
  </si>
  <si>
    <t>Eksperimentas biologijoje, A kursui</t>
  </si>
  <si>
    <t>Fizikos  uždavinių sprendimo būdai ir metodai, A kursui</t>
  </si>
  <si>
    <t>Programavimo pagrindai</t>
  </si>
  <si>
    <t>Etika B</t>
  </si>
  <si>
    <t>Lietuvių A 5 val.</t>
  </si>
  <si>
    <t>Lietuvių A 6 val.</t>
  </si>
  <si>
    <t>Istorija A 3 val.</t>
  </si>
  <si>
    <t>Istorija A 4 val.</t>
  </si>
  <si>
    <t>Technologijos</t>
  </si>
  <si>
    <t>Taikomojo meno, amatų ir dizaino technologijos B</t>
  </si>
  <si>
    <t>Tekstilės ir aprangos technologijos B</t>
  </si>
  <si>
    <t>Aerobika B</t>
  </si>
  <si>
    <t>Dalykų skaičius</t>
  </si>
  <si>
    <t>Chemijos eksperimentų, uždavinių ir tekstinių užduočių sprendimas, A kusui</t>
  </si>
  <si>
    <t>Matematika A 5 val.</t>
  </si>
  <si>
    <t>Matematika A 6 val.</t>
  </si>
  <si>
    <t>Dailė A</t>
  </si>
  <si>
    <t>Muzika A</t>
  </si>
  <si>
    <t>Teatras A</t>
  </si>
  <si>
    <t>Turizmas ir mityba B</t>
  </si>
  <si>
    <t>Statyba ir medžio apdirbimas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</si>
  <si>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</si>
  <si>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</si>
  <si>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</si>
  <si>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</si>
  <si>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Prancūzų kalba pradedantiesiems</t>
  </si>
  <si>
    <t>A kursu</t>
  </si>
  <si>
    <t>Tikyba</t>
  </si>
  <si>
    <t>Grafinis dizainas</t>
  </si>
  <si>
    <t>Lotynų kalba</t>
  </si>
  <si>
    <t>Kaligrafijos pagrindai</t>
  </si>
  <si>
    <t>Medžiagos ir jų kitimai</t>
  </si>
  <si>
    <t>Ekonomika anglų kalba</t>
  </si>
  <si>
    <t>Programavimo praktikumas</t>
  </si>
  <si>
    <t>Viešo kalbėjimo modulis</t>
  </si>
  <si>
    <t>Grafinis dizaimas</t>
  </si>
  <si>
    <t>Šokis B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</si>
  <si>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</si>
  <si>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</si>
  <si>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</si>
  <si>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</si>
  <si>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</si>
  <si>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</si>
  <si>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Verslas ir vadyba, mažmeninė prekyba</t>
  </si>
  <si>
    <t>Tikyba šv r</t>
  </si>
  <si>
    <t>Anglų k.</t>
  </si>
  <si>
    <t>Pasiruošimas IELTS egzaminui</t>
  </si>
  <si>
    <t>Kalbinių kompetencijų ugdymas</t>
  </si>
  <si>
    <t xml:space="preserve">IB2 </t>
  </si>
  <si>
    <t xml:space="preserve">IB1 </t>
  </si>
  <si>
    <r>
      <t>Higher level</t>
    </r>
    <r>
      <rPr>
        <b/>
        <sz val="10"/>
        <rFont val="Times New Roman"/>
        <family val="1"/>
      </rPr>
      <t xml:space="preserve"> (HL)</t>
    </r>
  </si>
  <si>
    <r>
      <t>Standard level</t>
    </r>
    <r>
      <rPr>
        <b/>
        <sz val="10"/>
        <rFont val="Times New Roman"/>
        <family val="1"/>
      </rPr>
      <t xml:space="preserve"> (SL)</t>
    </r>
  </si>
  <si>
    <t>Name</t>
  </si>
  <si>
    <t>Surname</t>
  </si>
  <si>
    <t>Level</t>
  </si>
  <si>
    <t xml:space="preserve">Diploma Programme
Groups
</t>
  </si>
  <si>
    <t xml:space="preserve">Subject(s)
Chosen
</t>
  </si>
  <si>
    <t>Date</t>
  </si>
  <si>
    <t>Candidate's signature</t>
  </si>
  <si>
    <t>Group 1: Language A1</t>
  </si>
  <si>
    <t>Group 2: Language B</t>
  </si>
  <si>
    <t>History</t>
  </si>
  <si>
    <t>Economics</t>
  </si>
  <si>
    <t>Psychology</t>
  </si>
  <si>
    <t>Group 3:
Individuals and societies</t>
  </si>
  <si>
    <t>Group 4:
Experimental sciences</t>
  </si>
  <si>
    <t>Biology</t>
  </si>
  <si>
    <t>Chemistry</t>
  </si>
  <si>
    <t>Physics</t>
  </si>
  <si>
    <t>Mathematics</t>
  </si>
  <si>
    <t>Maths Studies</t>
  </si>
  <si>
    <t>Lithuanian</t>
  </si>
  <si>
    <t>Russian</t>
  </si>
  <si>
    <t>English</t>
  </si>
  <si>
    <t>Group 5: Mathematics</t>
  </si>
  <si>
    <t>Number of  lessons</t>
  </si>
  <si>
    <t>Class</t>
  </si>
  <si>
    <t>C O R E   S U B J E C T S</t>
  </si>
  <si>
    <t>Šiauliai Didždvaris gymnasium</t>
  </si>
  <si>
    <t>Russian ab initio</t>
  </si>
  <si>
    <t>German ab initio</t>
  </si>
  <si>
    <t>French ab initio</t>
  </si>
  <si>
    <t>–</t>
  </si>
  <si>
    <t>Subjects HL:</t>
  </si>
  <si>
    <t>Subjects SL:</t>
  </si>
  <si>
    <t>Subjects count:</t>
  </si>
  <si>
    <t>Lessons count IB1:</t>
  </si>
  <si>
    <t>Lessons count IB2:</t>
  </si>
  <si>
    <r>
      <t xml:space="preserve">Check chosen subject: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</si>
  <si>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Parent's signature</t>
  </si>
  <si>
    <t>No.</t>
  </si>
  <si>
    <t>Submit to Diploma Programme Coordinator</t>
  </si>
  <si>
    <t>Computer Science</t>
  </si>
  <si>
    <t>Science</t>
  </si>
  <si>
    <t xml:space="preserve"> Proposed IB Diploma Programme Subjects 2017 - 2019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</si>
</sst>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0"/>
    </font>
    <font>
      <b/>
      <sz val="9"/>
      <name val="Wingdings 2"/>
      <family val="1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double"/>
      <bottom/>
    </border>
    <border>
      <left/>
      <right style="thin"/>
      <top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72" fontId="2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textRotation="90" wrapText="1"/>
    </xf>
    <xf numFmtId="0" fontId="0" fillId="0" borderId="24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textRotation="90" wrapText="1"/>
    </xf>
    <xf numFmtId="0" fontId="2" fillId="0" borderId="29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7" xfId="0" applyFont="1" applyFill="1" applyBorder="1" applyAlignment="1">
      <alignment vertical="center" textRotation="90" wrapText="1"/>
    </xf>
    <xf numFmtId="0" fontId="13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6" fillId="0" borderId="5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textRotation="90" wrapText="1"/>
    </xf>
    <xf numFmtId="0" fontId="21" fillId="0" borderId="59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textRotation="90" wrapText="1"/>
    </xf>
    <xf numFmtId="0" fontId="2" fillId="34" borderId="29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7"/>
  <sheetViews>
    <sheetView showGridLines="0" tabSelected="1" view="pageBreakPreview" zoomScaleSheetLayoutView="100" zoomScalePageLayoutView="0" workbookViewId="0" topLeftCell="A4">
      <selection activeCell="L11" sqref="L11"/>
    </sheetView>
  </sheetViews>
  <sheetFormatPr defaultColWidth="9.8515625" defaultRowHeight="12.75" zeroHeight="1"/>
  <cols>
    <col min="1" max="1" width="2.8515625" style="7" customWidth="1"/>
    <col min="2" max="2" width="3.00390625" style="7" customWidth="1"/>
    <col min="3" max="3" width="15.00390625" style="7" customWidth="1"/>
    <col min="4" max="4" width="11.421875" style="7" customWidth="1"/>
    <col min="5" max="5" width="22.7109375" style="7" customWidth="1"/>
    <col min="6" max="8" width="4.00390625" style="7" customWidth="1"/>
    <col min="9" max="10" width="6.7109375" style="7" customWidth="1"/>
    <col min="11" max="11" width="0.71875" style="43" customWidth="1"/>
    <col min="12" max="12" width="31.28125" style="45" customWidth="1"/>
    <col min="13" max="13" width="4.8515625" style="1" customWidth="1"/>
    <col min="14" max="14" width="51.8515625" style="1" customWidth="1"/>
    <col min="15" max="15" width="7.00390625" style="1" hidden="1" customWidth="1"/>
    <col min="16" max="16" width="9.28125" style="11" hidden="1" customWidth="1"/>
    <col min="17" max="17" width="8.28125" style="7" hidden="1" customWidth="1"/>
    <col min="18" max="18" width="10.00390625" style="7" hidden="1" customWidth="1"/>
    <col min="19" max="19" width="8.00390625" style="7" hidden="1" customWidth="1"/>
    <col min="20" max="20" width="7.8515625" style="7" hidden="1" customWidth="1"/>
    <col min="21" max="21" width="14.00390625" style="7" hidden="1" customWidth="1"/>
    <col min="22" max="22" width="6.421875" style="7" hidden="1" customWidth="1"/>
    <col min="23" max="23" width="8.00390625" style="7" hidden="1" customWidth="1"/>
    <col min="24" max="24" width="12.421875" style="7" hidden="1" customWidth="1"/>
    <col min="25" max="25" width="13.7109375" style="7" hidden="1" customWidth="1"/>
    <col min="26" max="16384" width="9.8515625" style="7" customWidth="1"/>
  </cols>
  <sheetData>
    <row r="1" spans="1:16" s="3" customFormat="1" ht="18.75">
      <c r="A1" s="178" t="s">
        <v>130</v>
      </c>
      <c r="B1" s="178"/>
      <c r="C1" s="178"/>
      <c r="D1" s="178"/>
      <c r="E1" s="178"/>
      <c r="F1" s="178"/>
      <c r="G1" s="178"/>
      <c r="H1" s="178"/>
      <c r="I1" s="178"/>
      <c r="J1" s="178"/>
      <c r="K1" s="77"/>
      <c r="L1" s="45"/>
      <c r="M1" s="1"/>
      <c r="N1" s="1"/>
      <c r="O1" s="1"/>
      <c r="P1" s="2"/>
    </row>
    <row r="2" spans="1:16" s="3" customFormat="1" ht="5.25" customHeight="1">
      <c r="A2" s="183" t="s">
        <v>146</v>
      </c>
      <c r="B2" s="183"/>
      <c r="C2" s="183"/>
      <c r="D2" s="183"/>
      <c r="E2" s="183"/>
      <c r="F2" s="183"/>
      <c r="G2" s="183"/>
      <c r="H2" s="183"/>
      <c r="I2" s="183"/>
      <c r="J2" s="183"/>
      <c r="K2" s="78"/>
      <c r="L2" s="82"/>
      <c r="N2" s="1"/>
      <c r="O2" s="1"/>
      <c r="P2" s="2"/>
    </row>
    <row r="3" spans="1:16" s="3" customFormat="1" ht="19.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78"/>
      <c r="L3" s="4" t="s">
        <v>137</v>
      </c>
      <c r="M3" s="5">
        <f>D30</f>
        <v>0</v>
      </c>
      <c r="N3" s="6" t="str">
        <f>IF((M3=6),"","Should be 6")</f>
        <v>Should be 6</v>
      </c>
      <c r="O3" s="1"/>
      <c r="P3" s="2"/>
    </row>
    <row r="4" spans="12:14" ht="6.75" customHeight="1">
      <c r="L4" s="8"/>
      <c r="M4" s="9"/>
      <c r="N4" s="10"/>
    </row>
    <row r="5" spans="2:14" ht="16.5" customHeight="1">
      <c r="B5" s="12"/>
      <c r="C5" s="13" t="s">
        <v>104</v>
      </c>
      <c r="D5" s="125"/>
      <c r="E5" s="184" t="s">
        <v>105</v>
      </c>
      <c r="F5" s="185"/>
      <c r="G5" s="181"/>
      <c r="H5" s="181"/>
      <c r="I5" s="181"/>
      <c r="J5" s="181"/>
      <c r="K5" s="78"/>
      <c r="L5" s="4" t="s">
        <v>138</v>
      </c>
      <c r="M5" s="5">
        <f>D32</f>
        <v>0</v>
      </c>
      <c r="N5" s="6" t="str">
        <f>IF((M5=27),"","Should be 27")</f>
        <v>Should be 27</v>
      </c>
    </row>
    <row r="6" spans="2:16" s="14" customFormat="1" ht="9" customHeight="1">
      <c r="B6" s="15"/>
      <c r="C6" s="16"/>
      <c r="D6" s="17"/>
      <c r="E6" s="17"/>
      <c r="F6" s="16"/>
      <c r="G6" s="16"/>
      <c r="H6" s="16"/>
      <c r="I6" s="18"/>
      <c r="K6" s="43"/>
      <c r="L6" s="8"/>
      <c r="M6" s="9"/>
      <c r="N6" s="10"/>
      <c r="O6" s="19"/>
      <c r="P6" s="20"/>
    </row>
    <row r="7" spans="2:14" ht="16.5" customHeight="1">
      <c r="B7" s="21"/>
      <c r="C7" s="13"/>
      <c r="D7" s="23"/>
      <c r="F7" s="13" t="s">
        <v>128</v>
      </c>
      <c r="G7" s="181"/>
      <c r="H7" s="181"/>
      <c r="I7" s="22"/>
      <c r="J7" s="22"/>
      <c r="K7" s="79"/>
      <c r="L7" s="4" t="s">
        <v>139</v>
      </c>
      <c r="M7" s="5">
        <f>D34</f>
        <v>0</v>
      </c>
      <c r="N7" s="6" t="str">
        <f>IF((M7=27),"","Should be 27")</f>
        <v>Should be 27</v>
      </c>
    </row>
    <row r="8" spans="2:11" ht="12.75" customHeight="1">
      <c r="B8" s="21"/>
      <c r="F8" s="13"/>
      <c r="G8" s="23"/>
      <c r="H8" s="23"/>
      <c r="I8" s="22"/>
      <c r="J8" s="22"/>
      <c r="K8" s="79"/>
    </row>
    <row r="9" spans="2:15" s="59" customFormat="1" ht="12">
      <c r="B9" s="60" t="s">
        <v>140</v>
      </c>
      <c r="K9" s="80"/>
      <c r="L9" s="83"/>
      <c r="M9" s="61"/>
      <c r="N9" s="61"/>
      <c r="O9" s="61"/>
    </row>
    <row r="10" ht="10.5" customHeight="1" thickBot="1">
      <c r="B10" s="24"/>
    </row>
    <row r="11" spans="2:25" ht="39" customHeight="1">
      <c r="B11" s="179" t="s">
        <v>142</v>
      </c>
      <c r="C11" s="180" t="s">
        <v>107</v>
      </c>
      <c r="D11" s="180" t="s">
        <v>108</v>
      </c>
      <c r="E11" s="180"/>
      <c r="F11" s="186" t="s">
        <v>106</v>
      </c>
      <c r="G11" s="180" t="s">
        <v>127</v>
      </c>
      <c r="H11" s="180"/>
      <c r="I11" s="182" t="s">
        <v>103</v>
      </c>
      <c r="J11" s="182" t="s">
        <v>102</v>
      </c>
      <c r="K11" s="81"/>
      <c r="M11" s="45"/>
      <c r="N11" s="45"/>
      <c r="O11" s="122"/>
      <c r="P11" s="197" t="s">
        <v>1</v>
      </c>
      <c r="Q11" s="199" t="s">
        <v>3</v>
      </c>
      <c r="R11" s="199" t="s">
        <v>4</v>
      </c>
      <c r="S11" s="189" t="s">
        <v>5</v>
      </c>
      <c r="T11" s="189" t="s">
        <v>6</v>
      </c>
      <c r="U11" s="191" t="s">
        <v>7</v>
      </c>
      <c r="V11" s="193" t="s">
        <v>2</v>
      </c>
      <c r="W11" s="195" t="s">
        <v>8</v>
      </c>
      <c r="X11" s="195" t="s">
        <v>9</v>
      </c>
      <c r="Y11" s="187" t="s">
        <v>10</v>
      </c>
    </row>
    <row r="12" spans="2:25" ht="38.25" customHeight="1" thickBot="1">
      <c r="B12" s="179"/>
      <c r="C12" s="180"/>
      <c r="D12" s="180"/>
      <c r="E12" s="180"/>
      <c r="F12" s="186"/>
      <c r="G12" s="70" t="s">
        <v>101</v>
      </c>
      <c r="H12" s="70" t="s">
        <v>100</v>
      </c>
      <c r="I12" s="180"/>
      <c r="J12" s="180"/>
      <c r="K12" s="44"/>
      <c r="M12" s="45"/>
      <c r="N12" s="45"/>
      <c r="O12" s="122"/>
      <c r="P12" s="198"/>
      <c r="Q12" s="200"/>
      <c r="R12" s="200"/>
      <c r="S12" s="190"/>
      <c r="T12" s="190"/>
      <c r="U12" s="192"/>
      <c r="V12" s="194"/>
      <c r="W12" s="196"/>
      <c r="X12" s="196"/>
      <c r="Y12" s="188"/>
    </row>
    <row r="13" spans="1:25" ht="15.75" customHeight="1">
      <c r="A13" s="201" t="s">
        <v>129</v>
      </c>
      <c r="B13" s="203">
        <v>1</v>
      </c>
      <c r="C13" s="204" t="s">
        <v>111</v>
      </c>
      <c r="D13" s="158" t="s">
        <v>123</v>
      </c>
      <c r="E13" s="159"/>
      <c r="F13" s="35">
        <f aca="true" t="shared" si="0" ref="F13:F21">V13</f>
      </c>
      <c r="G13" s="35">
        <f aca="true" t="shared" si="1" ref="G13:H15">X13</f>
      </c>
      <c r="H13" s="35">
        <f t="shared" si="1"/>
      </c>
      <c r="I13" s="27"/>
      <c r="J13" s="128"/>
      <c r="K13" s="72"/>
      <c r="L13" s="154" t="str">
        <f>IF(OR(U13=2,U14=2),"You can choose only SL or HL level",IF(SUM(S13:S14)=0,"You must choose one subject from Language A1",IF(SUM(S13:S14)&gt;1,"You could choose only one subject from Language A1","")))</f>
        <v>You must choose one subject from Language A1</v>
      </c>
      <c r="M13" s="154"/>
      <c r="N13" s="154"/>
      <c r="O13" s="123"/>
      <c r="P13" s="29" t="str">
        <f aca="true" t="shared" si="2" ref="P13:P24">D13</f>
        <v>Lithuanian</v>
      </c>
      <c r="Q13" s="116" t="b">
        <v>0</v>
      </c>
      <c r="R13" s="116" t="b">
        <v>0</v>
      </c>
      <c r="S13" s="135">
        <f>IF((Q13+R13)*NOT(Q13*R13),1,0)</f>
        <v>0</v>
      </c>
      <c r="T13" s="135">
        <f>IF((SUM($S$13:$S$14)=1),1,0)</f>
        <v>0</v>
      </c>
      <c r="U13" s="25">
        <f>IF((Q13=R13)*(Q13),2,IF((Q13=R13),0,1))</f>
        <v>0</v>
      </c>
      <c r="V13" s="25">
        <f>IF(W13=0,"",IF(Q13,"SL","HL"))</f>
      </c>
      <c r="W13" s="25">
        <f>IF(((Q13&lt;&gt;R13)=TRUE)*(T13=1),IF((Q13=TRUE)*(R13=FALSE),8,IF((Q13=FALSE)*(R13=TRUE),10,0)),0)</f>
        <v>0</v>
      </c>
      <c r="X13" s="25">
        <f>IF(W13=0,"",IF(W13=8,4,5))</f>
      </c>
      <c r="Y13" s="31">
        <f>IF(W13=0,"",IF(W13=8,4,5))</f>
      </c>
    </row>
    <row r="14" spans="1:25" ht="15.75" customHeight="1" thickBot="1">
      <c r="A14" s="201"/>
      <c r="B14" s="203"/>
      <c r="C14" s="205"/>
      <c r="D14" s="173" t="s">
        <v>124</v>
      </c>
      <c r="E14" s="174"/>
      <c r="F14" s="112">
        <f t="shared" si="0"/>
      </c>
      <c r="G14" s="112">
        <f t="shared" si="1"/>
      </c>
      <c r="H14" s="112">
        <f t="shared" si="1"/>
      </c>
      <c r="I14" s="142"/>
      <c r="J14" s="71"/>
      <c r="K14" s="133"/>
      <c r="L14" s="154"/>
      <c r="M14" s="154"/>
      <c r="N14" s="154"/>
      <c r="O14" s="123"/>
      <c r="P14" s="39" t="str">
        <f t="shared" si="2"/>
        <v>Russian</v>
      </c>
      <c r="Q14" s="116" t="b">
        <v>0</v>
      </c>
      <c r="R14" s="140" t="b">
        <v>0</v>
      </c>
      <c r="S14" s="48">
        <f>IF((Q14+R14)*NOT(Q14*R14),1,0)</f>
        <v>0</v>
      </c>
      <c r="T14" s="48">
        <f>IF((SUM($S$13:$S$14)=1),1,0)</f>
        <v>0</v>
      </c>
      <c r="U14" s="48">
        <f>IF((Q14=R14)*(Q14),2,IF((Q14=R14),0,1))</f>
        <v>0</v>
      </c>
      <c r="V14" s="48">
        <f>IF(W14=0,"",IF(Q14,"SL","HL"))</f>
      </c>
      <c r="W14" s="48">
        <f>IF(((Q14&lt;&gt;R14)=TRUE)*(T14=1),IF((Q14=TRUE)*(R14=FALSE),8,IF((Q14=FALSE)*(R14=TRUE),10,0)),0)</f>
        <v>0</v>
      </c>
      <c r="X14" s="48">
        <f>IF(W14=0,"",IF(W14=8,4,5))</f>
      </c>
      <c r="Y14" s="117">
        <f>IF(W14=0,"",IF(W14=8,4,5))</f>
      </c>
    </row>
    <row r="15" spans="1:25" s="62" customFormat="1" ht="15.75" customHeight="1">
      <c r="A15" s="201"/>
      <c r="B15" s="210">
        <v>2</v>
      </c>
      <c r="C15" s="169" t="s">
        <v>112</v>
      </c>
      <c r="D15" s="158" t="s">
        <v>125</v>
      </c>
      <c r="E15" s="159"/>
      <c r="F15" s="131">
        <f t="shared" si="0"/>
      </c>
      <c r="G15" s="131">
        <f t="shared" si="1"/>
      </c>
      <c r="H15" s="131">
        <f t="shared" si="1"/>
      </c>
      <c r="I15" s="148" t="s">
        <v>134</v>
      </c>
      <c r="J15" s="136"/>
      <c r="K15" s="73"/>
      <c r="L15" s="154" t="str">
        <f>IF(AND(NOT(Q15),NOT(R15)),"You must choose English","")</f>
        <v>You must choose English</v>
      </c>
      <c r="M15" s="154"/>
      <c r="N15" s="154"/>
      <c r="O15" s="120"/>
      <c r="P15" s="139" t="str">
        <f t="shared" si="2"/>
        <v>English</v>
      </c>
      <c r="Q15" s="30" t="b">
        <v>0</v>
      </c>
      <c r="R15" s="30" t="b">
        <v>0</v>
      </c>
      <c r="S15" s="25">
        <f>IF(OR(Q15,R15),1,0)</f>
        <v>0</v>
      </c>
      <c r="T15" s="135">
        <f>IF($S$15=1,1,0)</f>
        <v>0</v>
      </c>
      <c r="U15" s="25"/>
      <c r="V15" s="25">
        <f>IF(W15=0,"",IF(Q15,"HL",""))</f>
      </c>
      <c r="W15" s="25">
        <f>IF((Q15=TRUE)*(R15=FALSE),10,"")</f>
      </c>
      <c r="X15" s="25">
        <f>IF(W15=0,"",IF(W15=10,5,""))</f>
      </c>
      <c r="Y15" s="31">
        <f>IF(W15=0,"",IF(W15=10,5,""))</f>
      </c>
    </row>
    <row r="16" spans="1:25" ht="15.75" customHeight="1">
      <c r="A16" s="201"/>
      <c r="B16" s="211"/>
      <c r="C16" s="213"/>
      <c r="D16" s="173" t="s">
        <v>131</v>
      </c>
      <c r="E16" s="174"/>
      <c r="F16" s="132">
        <f>V16</f>
      </c>
      <c r="G16" s="132">
        <f aca="true" t="shared" si="3" ref="G16:H18">X16</f>
      </c>
      <c r="H16" s="132">
        <f t="shared" si="3"/>
      </c>
      <c r="I16" s="71"/>
      <c r="J16" s="145" t="s">
        <v>134</v>
      </c>
      <c r="K16" s="72"/>
      <c r="L16" s="154" t="str">
        <f>IF(SUM(S16:S18)=0,"You can choose one Ab initio subject",IF(SUM(S16:S18)&gt;1,"You could choose only one Ab initio subject",""))</f>
        <v>You can choose one Ab initio subject</v>
      </c>
      <c r="M16" s="154"/>
      <c r="N16" s="154"/>
      <c r="O16" s="119"/>
      <c r="P16" s="150" t="str">
        <f>D16</f>
        <v>Russian ab initio</v>
      </c>
      <c r="Q16" s="116" t="b">
        <v>0</v>
      </c>
      <c r="R16" s="116" t="b">
        <v>0</v>
      </c>
      <c r="S16" s="135">
        <f aca="true" t="shared" si="4" ref="S16:S28">IF((Q16+R16)*NOT(Q16*R16),1,0)</f>
        <v>0</v>
      </c>
      <c r="T16" s="135">
        <f>IF((SUM($S$16:$S$18)=1),1,0)</f>
        <v>0</v>
      </c>
      <c r="U16" s="135">
        <f aca="true" t="shared" si="5" ref="U16:U28">IF((Q16=R16)*(Q16),2,IF((Q16=R16),0,1))</f>
        <v>0</v>
      </c>
      <c r="V16" s="135">
        <f aca="true" t="shared" si="6" ref="V16:V27">IF(W16=0,"",IF(Q16,"SL","HL"))</f>
      </c>
      <c r="W16" s="135">
        <f>IF((Q16=TRUE)*(R16=FALSE)*(T16=1),8,IF((Q16=FALSE)*(R16=TRUE)*(T16=1),10,0))</f>
        <v>0</v>
      </c>
      <c r="X16" s="135">
        <f>IF(W16=0,"",IF(W16=10,5,4))</f>
      </c>
      <c r="Y16" s="138">
        <f>IF(W16=0,"",IF(W16=10,5,4))</f>
      </c>
    </row>
    <row r="17" spans="1:25" ht="15.75" customHeight="1">
      <c r="A17" s="201"/>
      <c r="B17" s="211"/>
      <c r="C17" s="213"/>
      <c r="D17" s="160" t="s">
        <v>132</v>
      </c>
      <c r="E17" s="161"/>
      <c r="F17" s="132">
        <f>V17</f>
      </c>
      <c r="G17" s="132">
        <f t="shared" si="3"/>
      </c>
      <c r="H17" s="132">
        <f t="shared" si="3"/>
      </c>
      <c r="I17" s="146"/>
      <c r="J17" s="149" t="s">
        <v>134</v>
      </c>
      <c r="K17" s="72"/>
      <c r="L17" s="154"/>
      <c r="M17" s="154"/>
      <c r="N17" s="154"/>
      <c r="O17" s="119"/>
      <c r="P17" s="39" t="str">
        <f>D17</f>
        <v>German ab initio</v>
      </c>
      <c r="Q17" s="40" t="b">
        <v>0</v>
      </c>
      <c r="R17" s="40" t="b">
        <v>0</v>
      </c>
      <c r="S17" s="41">
        <f t="shared" si="4"/>
        <v>0</v>
      </c>
      <c r="T17" s="135">
        <f>IF((SUM($S$16:$S$18)=1),1,0)</f>
        <v>0</v>
      </c>
      <c r="U17" s="41">
        <f t="shared" si="5"/>
        <v>0</v>
      </c>
      <c r="V17" s="41">
        <f t="shared" si="6"/>
      </c>
      <c r="W17" s="41">
        <f>IF((Q17=TRUE)*(R17=FALSE)*(T17=1),8,IF((Q17=FALSE)*(R17=TRUE)*(T17=1),10,0))</f>
        <v>0</v>
      </c>
      <c r="X17" s="41">
        <f>IF(W17=0,"",IF(W17=10,5,4))</f>
      </c>
      <c r="Y17" s="42">
        <f>IF(W17=0,"",IF(W17=10,5,4))</f>
      </c>
    </row>
    <row r="18" spans="1:25" ht="15.75" customHeight="1" thickBot="1">
      <c r="A18" s="201"/>
      <c r="B18" s="212"/>
      <c r="C18" s="170"/>
      <c r="D18" s="167" t="s">
        <v>133</v>
      </c>
      <c r="E18" s="168"/>
      <c r="F18" s="143">
        <f>V18</f>
      </c>
      <c r="G18" s="143">
        <f t="shared" si="3"/>
      </c>
      <c r="H18" s="143">
        <f t="shared" si="3"/>
      </c>
      <c r="I18" s="147"/>
      <c r="J18" s="148" t="s">
        <v>134</v>
      </c>
      <c r="K18" s="72"/>
      <c r="L18" s="154"/>
      <c r="M18" s="154"/>
      <c r="N18" s="154"/>
      <c r="O18" s="119"/>
      <c r="P18" s="129" t="str">
        <f>D18</f>
        <v>French ab initio</v>
      </c>
      <c r="Q18" s="151" t="b">
        <v>0</v>
      </c>
      <c r="R18" s="33" t="b">
        <v>0</v>
      </c>
      <c r="S18" s="26">
        <f t="shared" si="4"/>
        <v>0</v>
      </c>
      <c r="T18" s="26">
        <f>IF((SUM($S$16:$S$18)=1),1,0)</f>
        <v>0</v>
      </c>
      <c r="U18" s="26">
        <f t="shared" si="5"/>
        <v>0</v>
      </c>
      <c r="V18" s="26">
        <f t="shared" si="6"/>
      </c>
      <c r="W18" s="26">
        <f>IF((Q18=TRUE)*(R18=FALSE)*(T18=1),8,IF((Q18=FALSE)*(R18=TRUE)*(T18=1),10,0))</f>
        <v>0</v>
      </c>
      <c r="X18" s="26">
        <f>IF(W18=0,"",IF(W18=10,5,4))</f>
      </c>
      <c r="Y18" s="34">
        <f>IF(W18=0,"",IF(W18=10,5,4))</f>
      </c>
    </row>
    <row r="19" spans="1:25" ht="15.75" customHeight="1">
      <c r="A19" s="201"/>
      <c r="B19" s="203">
        <v>3</v>
      </c>
      <c r="C19" s="206" t="s">
        <v>116</v>
      </c>
      <c r="D19" s="158" t="s">
        <v>113</v>
      </c>
      <c r="E19" s="159"/>
      <c r="F19" s="118">
        <f t="shared" si="0"/>
      </c>
      <c r="G19" s="35">
        <f aca="true" t="shared" si="7" ref="G19:G25">X19</f>
      </c>
      <c r="H19" s="35">
        <f aca="true" t="shared" si="8" ref="H19:H25">Y19</f>
      </c>
      <c r="I19" s="115"/>
      <c r="J19" s="28"/>
      <c r="K19" s="73"/>
      <c r="L19" s="155" t="str">
        <f>IF(SUM(U19:U21)=0,"You must choose at least one subject from Individuals and societies",IF(OR(U19=2,U20=2,U21=2),"You can choose only SL or HL level",""))</f>
        <v>You must choose at least one subject from Individuals and societies</v>
      </c>
      <c r="M19" s="155"/>
      <c r="N19" s="155"/>
      <c r="O19" s="123"/>
      <c r="P19" s="29" t="str">
        <f t="shared" si="2"/>
        <v>History</v>
      </c>
      <c r="Q19" s="30" t="b">
        <v>0</v>
      </c>
      <c r="R19" s="40" t="b">
        <v>0</v>
      </c>
      <c r="S19" s="41">
        <f t="shared" si="4"/>
        <v>0</v>
      </c>
      <c r="T19" s="41">
        <f>IF(((S18=1)+(S19=1)+(S20=1))*((U18=1)+(U18=0))*((U19=1)+(U19=0))*((U19=1)+(U19=0)),1,0)</f>
        <v>0</v>
      </c>
      <c r="U19" s="41">
        <f t="shared" si="5"/>
        <v>0</v>
      </c>
      <c r="V19" s="41">
        <f t="shared" si="6"/>
      </c>
      <c r="W19" s="41">
        <f aca="true" t="shared" si="9" ref="W19:W26">IF((Q19=TRUE)*(R19=FALSE),8,IF((Q19=FALSE)*(R19=TRUE),10,0))</f>
        <v>0</v>
      </c>
      <c r="X19" s="41">
        <f>IF(W19=0,"",IF(W19=8,4,5))</f>
      </c>
      <c r="Y19" s="42">
        <f aca="true" t="shared" si="10" ref="Y19:Y26">IF(W19=0,"",IF(W19=8,4,5))</f>
      </c>
    </row>
    <row r="20" spans="1:25" ht="15.75" customHeight="1">
      <c r="A20" s="201"/>
      <c r="B20" s="203"/>
      <c r="C20" s="207"/>
      <c r="D20" s="160" t="s">
        <v>114</v>
      </c>
      <c r="E20" s="161"/>
      <c r="F20" s="36">
        <f t="shared" si="0"/>
      </c>
      <c r="G20" s="36">
        <f>X20</f>
      </c>
      <c r="H20" s="36">
        <f>Y20</f>
      </c>
      <c r="I20" s="130"/>
      <c r="J20" s="38"/>
      <c r="K20" s="73"/>
      <c r="L20" s="155"/>
      <c r="M20" s="155"/>
      <c r="N20" s="155"/>
      <c r="O20" s="123"/>
      <c r="P20" s="39" t="str">
        <f>D20</f>
        <v>Economics</v>
      </c>
      <c r="Q20" s="40" t="b">
        <v>0</v>
      </c>
      <c r="R20" s="40" t="b">
        <v>0</v>
      </c>
      <c r="S20" s="41">
        <f t="shared" si="4"/>
        <v>0</v>
      </c>
      <c r="T20" s="41">
        <f>IF(((S19=1)+(S20=1)+(S21=1))*((U19=1)+(U19=0))*((U20=1)+(U20=0))*((U20=1)+(U20=0)),1,0)</f>
        <v>0</v>
      </c>
      <c r="U20" s="41">
        <f t="shared" si="5"/>
        <v>0</v>
      </c>
      <c r="V20" s="41">
        <f t="shared" si="6"/>
      </c>
      <c r="W20" s="41">
        <f t="shared" si="9"/>
        <v>0</v>
      </c>
      <c r="X20" s="41">
        <f aca="true" t="shared" si="11" ref="X20:X26">IF(W20=0,"",IF(W20=8,4,5))</f>
      </c>
      <c r="Y20" s="42">
        <f t="shared" si="10"/>
      </c>
    </row>
    <row r="21" spans="1:25" ht="15.75" customHeight="1" thickBot="1">
      <c r="A21" s="201"/>
      <c r="B21" s="203"/>
      <c r="C21" s="208"/>
      <c r="D21" s="202" t="s">
        <v>115</v>
      </c>
      <c r="E21" s="202"/>
      <c r="F21" s="121">
        <f t="shared" si="0"/>
      </c>
      <c r="G21" s="121">
        <f t="shared" si="7"/>
      </c>
      <c r="H21" s="121">
        <f t="shared" si="8"/>
      </c>
      <c r="I21" s="113"/>
      <c r="J21" s="114"/>
      <c r="K21" s="73"/>
      <c r="L21" s="155"/>
      <c r="M21" s="155"/>
      <c r="N21" s="155"/>
      <c r="O21" s="123"/>
      <c r="P21" s="137" t="str">
        <f t="shared" si="2"/>
        <v>Psychology</v>
      </c>
      <c r="Q21" s="33" t="b">
        <v>0</v>
      </c>
      <c r="R21" s="33" t="b">
        <v>0</v>
      </c>
      <c r="S21" s="26">
        <f t="shared" si="4"/>
        <v>0</v>
      </c>
      <c r="T21" s="26">
        <f>IF(((S20=1)+(S21=1)+(S22=1))*((U20=1)+(U20=0))*((U21=1)+(U21=0))*((U21=1)+(U21=0)),1,0)</f>
        <v>0</v>
      </c>
      <c r="U21" s="26">
        <f t="shared" si="5"/>
        <v>0</v>
      </c>
      <c r="V21" s="26">
        <f t="shared" si="6"/>
      </c>
      <c r="W21" s="26">
        <f t="shared" si="9"/>
        <v>0</v>
      </c>
      <c r="X21" s="26">
        <f t="shared" si="11"/>
      </c>
      <c r="Y21" s="34">
        <f t="shared" si="10"/>
      </c>
    </row>
    <row r="22" spans="1:25" ht="15.75" customHeight="1">
      <c r="A22" s="201"/>
      <c r="B22" s="171">
        <v>4</v>
      </c>
      <c r="C22" s="204" t="s">
        <v>117</v>
      </c>
      <c r="D22" s="176" t="s">
        <v>118</v>
      </c>
      <c r="E22" s="176"/>
      <c r="F22" s="35">
        <f aca="true" t="shared" si="12" ref="F22:F28">V22</f>
      </c>
      <c r="G22" s="35">
        <f t="shared" si="7"/>
      </c>
      <c r="H22" s="35">
        <f t="shared" si="8"/>
      </c>
      <c r="I22" s="27"/>
      <c r="J22" s="28"/>
      <c r="K22" s="73"/>
      <c r="L22" s="155" t="str">
        <f>IF(OR(U22=2,U23=2,U24=2),"You can choose only SL or HL level",IF(SUM(S22:S24)=0,"You must choose at least one subject from Experimental sciences",IF(SUM(S19:S21)&gt;1,"Galima pasirinkti tik vieną menų arba technologijų dalyką","")))</f>
        <v>You must choose at least one subject from Experimental sciences</v>
      </c>
      <c r="M22" s="155"/>
      <c r="N22" s="155"/>
      <c r="O22" s="123"/>
      <c r="P22" s="29" t="str">
        <f t="shared" si="2"/>
        <v>Biology</v>
      </c>
      <c r="Q22" s="116" t="b">
        <v>0</v>
      </c>
      <c r="R22" s="116" t="b">
        <v>0</v>
      </c>
      <c r="S22" s="135">
        <f t="shared" si="4"/>
        <v>0</v>
      </c>
      <c r="T22" s="135">
        <f>IF(((S21=1)+(S22=1)+(S23=1))*((U21=1)+(U21=0))*((U22=1)+(U22=0))*((U22=1)+(U22=0)),1,0)</f>
        <v>0</v>
      </c>
      <c r="U22" s="135">
        <f t="shared" si="5"/>
        <v>0</v>
      </c>
      <c r="V22" s="135">
        <f t="shared" si="6"/>
      </c>
      <c r="W22" s="135">
        <f t="shared" si="9"/>
        <v>0</v>
      </c>
      <c r="X22" s="135">
        <f t="shared" si="11"/>
      </c>
      <c r="Y22" s="138">
        <f t="shared" si="10"/>
      </c>
    </row>
    <row r="23" spans="1:25" ht="15.75" customHeight="1">
      <c r="A23" s="201"/>
      <c r="B23" s="175"/>
      <c r="C23" s="205"/>
      <c r="D23" s="177" t="s">
        <v>119</v>
      </c>
      <c r="E23" s="177"/>
      <c r="F23" s="36">
        <f t="shared" si="12"/>
      </c>
      <c r="G23" s="36">
        <f t="shared" si="7"/>
      </c>
      <c r="H23" s="36">
        <f t="shared" si="8"/>
      </c>
      <c r="I23" s="37"/>
      <c r="J23" s="38"/>
      <c r="K23" s="73"/>
      <c r="L23" s="155"/>
      <c r="M23" s="155"/>
      <c r="N23" s="155"/>
      <c r="O23" s="123"/>
      <c r="P23" s="39" t="str">
        <f t="shared" si="2"/>
        <v>Chemistry</v>
      </c>
      <c r="Q23" s="40" t="b">
        <v>0</v>
      </c>
      <c r="R23" s="40" t="b">
        <v>0</v>
      </c>
      <c r="S23" s="41">
        <f t="shared" si="4"/>
        <v>0</v>
      </c>
      <c r="T23" s="41">
        <f>IF(((S22=1)+(S23=1)+(S24=1))*((U22=1)+(U22=0))*((U23=1)+(U23=0))*((U23=1)+(U23=0)),1,0)</f>
        <v>0</v>
      </c>
      <c r="U23" s="41">
        <f t="shared" si="5"/>
        <v>0</v>
      </c>
      <c r="V23" s="41">
        <f t="shared" si="6"/>
      </c>
      <c r="W23" s="41">
        <f t="shared" si="9"/>
        <v>0</v>
      </c>
      <c r="X23" s="41">
        <f t="shared" si="11"/>
      </c>
      <c r="Y23" s="42">
        <f t="shared" si="10"/>
      </c>
    </row>
    <row r="24" spans="1:25" ht="15.75" customHeight="1" thickBot="1">
      <c r="A24" s="201"/>
      <c r="B24" s="175"/>
      <c r="C24" s="205"/>
      <c r="D24" s="177" t="s">
        <v>120</v>
      </c>
      <c r="E24" s="177"/>
      <c r="F24" s="36">
        <f t="shared" si="12"/>
      </c>
      <c r="G24" s="36">
        <f t="shared" si="7"/>
      </c>
      <c r="H24" s="36">
        <f t="shared" si="8"/>
      </c>
      <c r="I24" s="37"/>
      <c r="J24" s="38"/>
      <c r="K24" s="73"/>
      <c r="L24" s="155"/>
      <c r="M24" s="155"/>
      <c r="N24" s="155"/>
      <c r="O24" s="123"/>
      <c r="P24" s="32" t="str">
        <f t="shared" si="2"/>
        <v>Physics</v>
      </c>
      <c r="Q24" s="33" t="b">
        <v>0</v>
      </c>
      <c r="R24" s="33" t="b">
        <v>0</v>
      </c>
      <c r="S24" s="26">
        <f t="shared" si="4"/>
        <v>0</v>
      </c>
      <c r="T24" s="26">
        <f>IF(((S23=1)+(S24=1)+(S26=1))*((U23=1)+(U23=0))*((U24=1)+(U24=0))*((U24=1)+(U24=0)),1,0)</f>
        <v>0</v>
      </c>
      <c r="U24" s="26">
        <f t="shared" si="5"/>
        <v>0</v>
      </c>
      <c r="V24" s="26">
        <f t="shared" si="6"/>
      </c>
      <c r="W24" s="26">
        <f t="shared" si="9"/>
        <v>0</v>
      </c>
      <c r="X24" s="26">
        <f t="shared" si="11"/>
      </c>
      <c r="Y24" s="34">
        <f t="shared" si="10"/>
      </c>
    </row>
    <row r="25" spans="1:25" ht="15.75" customHeight="1" thickBot="1">
      <c r="A25" s="201"/>
      <c r="B25" s="175"/>
      <c r="C25" s="205"/>
      <c r="D25" s="160" t="s">
        <v>145</v>
      </c>
      <c r="E25" s="161"/>
      <c r="F25" s="36">
        <f t="shared" si="12"/>
      </c>
      <c r="G25" s="36">
        <f t="shared" si="7"/>
      </c>
      <c r="H25" s="36">
        <f t="shared" si="8"/>
      </c>
      <c r="I25" s="37"/>
      <c r="J25" s="148" t="s">
        <v>134</v>
      </c>
      <c r="K25" s="73"/>
      <c r="L25" s="155"/>
      <c r="M25" s="155"/>
      <c r="N25" s="155"/>
      <c r="O25" s="123"/>
      <c r="P25" s="32" t="str">
        <f>D25</f>
        <v>Science</v>
      </c>
      <c r="Q25" s="33" t="b">
        <v>0</v>
      </c>
      <c r="R25" s="33" t="b">
        <v>0</v>
      </c>
      <c r="S25" s="26">
        <f t="shared" si="4"/>
        <v>0</v>
      </c>
      <c r="T25" s="26">
        <f>IF(((S24=1)+(S25=1)+(S27=1))*((U24=1)+(U24=0))*((U25=1)+(U25=0))*((U25=1)+(U25=0)),1,0)</f>
        <v>0</v>
      </c>
      <c r="U25" s="26">
        <f t="shared" si="5"/>
        <v>0</v>
      </c>
      <c r="V25" s="26">
        <f t="shared" si="6"/>
      </c>
      <c r="W25" s="26">
        <f t="shared" si="9"/>
        <v>0</v>
      </c>
      <c r="X25" s="26">
        <f t="shared" si="11"/>
      </c>
      <c r="Y25" s="34">
        <f t="shared" si="10"/>
      </c>
    </row>
    <row r="26" spans="1:25" ht="15.75" customHeight="1" thickBot="1">
      <c r="A26" s="201"/>
      <c r="B26" s="172"/>
      <c r="C26" s="209"/>
      <c r="D26" s="156" t="s">
        <v>144</v>
      </c>
      <c r="E26" s="157"/>
      <c r="F26" s="126">
        <f t="shared" si="12"/>
      </c>
      <c r="G26" s="126">
        <f aca="true" t="shared" si="13" ref="G26:H28">X26</f>
      </c>
      <c r="H26" s="126">
        <f t="shared" si="13"/>
      </c>
      <c r="I26" s="141"/>
      <c r="J26" s="134"/>
      <c r="K26" s="73"/>
      <c r="L26" s="155"/>
      <c r="M26" s="155"/>
      <c r="N26" s="155"/>
      <c r="O26" s="122"/>
      <c r="P26" s="129" t="str">
        <f>D26</f>
        <v>Computer Science</v>
      </c>
      <c r="Q26" s="33" t="b">
        <v>0</v>
      </c>
      <c r="R26" s="33" t="b">
        <v>0</v>
      </c>
      <c r="S26" s="26">
        <f t="shared" si="4"/>
        <v>0</v>
      </c>
      <c r="T26" s="26">
        <f>IF(((S24=1)+(S26=1)+(S27=1))*((U24=1)+(U24=0))*((U26=1)+(U26=0))*((U26=1)+(U26=0)),1,0)</f>
        <v>0</v>
      </c>
      <c r="U26" s="26">
        <f t="shared" si="5"/>
        <v>0</v>
      </c>
      <c r="V26" s="26">
        <f t="shared" si="6"/>
      </c>
      <c r="W26" s="26">
        <f t="shared" si="9"/>
        <v>0</v>
      </c>
      <c r="X26" s="26">
        <f t="shared" si="11"/>
      </c>
      <c r="Y26" s="34">
        <f t="shared" si="10"/>
      </c>
    </row>
    <row r="27" spans="1:25" ht="15.75" customHeight="1">
      <c r="A27" s="201"/>
      <c r="B27" s="171">
        <v>5</v>
      </c>
      <c r="C27" s="169" t="s">
        <v>126</v>
      </c>
      <c r="D27" s="158" t="s">
        <v>121</v>
      </c>
      <c r="E27" s="159"/>
      <c r="F27" s="35">
        <f t="shared" si="12"/>
      </c>
      <c r="G27" s="35">
        <f t="shared" si="13"/>
      </c>
      <c r="H27" s="35">
        <f t="shared" si="13"/>
      </c>
      <c r="I27" s="115"/>
      <c r="J27" s="28"/>
      <c r="K27" s="73"/>
      <c r="L27" s="155" t="str">
        <f>IF(OR(U27=2,U28=2),"You can choose only SL or HL level",IF(SUM(S27:S28)=0,"You must choose one subject from Mathematics",IF(SUM(S27:S28)&gt;1,"You could choose only one subject from Mathematics","")))</f>
        <v>You must choose one subject from Mathematics</v>
      </c>
      <c r="M27" s="155"/>
      <c r="N27" s="155"/>
      <c r="O27" s="122"/>
      <c r="P27" s="29" t="str">
        <f>D27</f>
        <v>Mathematics</v>
      </c>
      <c r="Q27" s="30" t="b">
        <v>0</v>
      </c>
      <c r="R27" s="30" t="b">
        <v>0</v>
      </c>
      <c r="S27" s="25">
        <f t="shared" si="4"/>
        <v>0</v>
      </c>
      <c r="T27" s="25">
        <f>IF((SUM($S$27:$S$28)=1),1,0)</f>
        <v>0</v>
      </c>
      <c r="U27" s="25">
        <f t="shared" si="5"/>
        <v>0</v>
      </c>
      <c r="V27" s="25">
        <f t="shared" si="6"/>
      </c>
      <c r="W27" s="25">
        <f>IF((Q27=TRUE)*(R27=FALSE)*(T27=1),8,IF((Q27=FALSE)*(R27=TRUE)*(T27=1),10,0))</f>
        <v>0</v>
      </c>
      <c r="X27" s="25">
        <f>IF(W27=0,"",IF(W27=10,5,4))</f>
      </c>
      <c r="Y27" s="31">
        <f>IF(W27=0,"",IF(W27=10,5,4))</f>
      </c>
    </row>
    <row r="28" spans="1:25" ht="15.75" customHeight="1" thickBot="1">
      <c r="A28" s="201"/>
      <c r="B28" s="172"/>
      <c r="C28" s="170"/>
      <c r="D28" s="156" t="s">
        <v>122</v>
      </c>
      <c r="E28" s="157"/>
      <c r="F28" s="121">
        <f t="shared" si="12"/>
      </c>
      <c r="G28" s="121">
        <f t="shared" si="13"/>
      </c>
      <c r="H28" s="121">
        <f t="shared" si="13"/>
      </c>
      <c r="I28" s="127"/>
      <c r="J28" s="148" t="s">
        <v>134</v>
      </c>
      <c r="K28" s="73"/>
      <c r="L28" s="155"/>
      <c r="M28" s="155"/>
      <c r="N28" s="155"/>
      <c r="O28" s="122"/>
      <c r="P28" s="137" t="str">
        <f>D28</f>
        <v>Maths Studies</v>
      </c>
      <c r="Q28" s="33" t="b">
        <v>0</v>
      </c>
      <c r="R28" s="33"/>
      <c r="S28" s="26">
        <f t="shared" si="4"/>
        <v>0</v>
      </c>
      <c r="T28" s="26">
        <f>IF((SUM($S$27:$S$28)=1),1,0)</f>
        <v>0</v>
      </c>
      <c r="U28" s="26">
        <f t="shared" si="5"/>
        <v>0</v>
      </c>
      <c r="V28" s="26">
        <f>IF(W28=0,"",IF(Q28,"SL",""))</f>
      </c>
      <c r="W28" s="26">
        <f>IF(((Q28&lt;&gt;R28)=TRUE)*(T28=1),IF((Q28=TRUE)*(R28=FALSE),8,IF((Q28=FALSE)*(R28=TRUE),10,0)),0)</f>
        <v>0</v>
      </c>
      <c r="X28" s="26">
        <f>IF(W28=0,"",IF(W28=8,4,""))</f>
      </c>
      <c r="Y28" s="34">
        <f>IF(W28=0,"",IF(W28=8,4,""))</f>
      </c>
    </row>
    <row r="29" spans="16:30" ht="21" customHeight="1">
      <c r="P29" s="46"/>
      <c r="U29" s="50"/>
      <c r="V29" s="46"/>
      <c r="W29" s="47"/>
      <c r="X29" s="47"/>
      <c r="Y29" s="47"/>
      <c r="AD29" s="153"/>
    </row>
    <row r="30" spans="3:15" s="60" customFormat="1" ht="22.5" customHeight="1">
      <c r="C30" s="89" t="s">
        <v>137</v>
      </c>
      <c r="D30" s="65">
        <f>COUNTIF(V13:V28,"SL")+COUNTIF(V13:V28,"HL")</f>
        <v>0</v>
      </c>
      <c r="E30" s="90" t="str">
        <f>IF((D30=6),"","Should be 6")</f>
        <v>Should be 6</v>
      </c>
      <c r="F30" s="91"/>
      <c r="G30" s="91"/>
      <c r="H30" s="91"/>
      <c r="I30" s="91"/>
      <c r="J30" s="91"/>
      <c r="K30" s="92"/>
      <c r="L30" s="91"/>
      <c r="M30" s="93"/>
      <c r="N30" s="93"/>
      <c r="O30" s="93"/>
    </row>
    <row r="31" spans="3:15" s="60" customFormat="1" ht="9" customHeight="1">
      <c r="C31" s="94"/>
      <c r="D31" s="7"/>
      <c r="E31" s="95"/>
      <c r="G31" s="96"/>
      <c r="H31" s="96"/>
      <c r="I31" s="96"/>
      <c r="K31" s="98"/>
      <c r="L31" s="91"/>
      <c r="M31" s="93"/>
      <c r="N31" s="93"/>
      <c r="O31" s="93"/>
    </row>
    <row r="32" spans="1:15" s="60" customFormat="1" ht="22.5" customHeight="1">
      <c r="A32" s="163" t="s">
        <v>138</v>
      </c>
      <c r="B32" s="163"/>
      <c r="C32" s="164"/>
      <c r="D32" s="65">
        <f>SUM(G13:G28)</f>
        <v>0</v>
      </c>
      <c r="E32" s="91" t="str">
        <f>IF((D32=27),"","Should be 27")</f>
        <v>Should be 27</v>
      </c>
      <c r="G32" s="99"/>
      <c r="H32" s="99"/>
      <c r="I32" s="99"/>
      <c r="J32" s="97"/>
      <c r="K32" s="98"/>
      <c r="L32" s="91"/>
      <c r="M32" s="93"/>
      <c r="N32" s="93"/>
      <c r="O32" s="93"/>
    </row>
    <row r="33" spans="3:15" s="60" customFormat="1" ht="6.75" customHeight="1">
      <c r="C33" s="94"/>
      <c r="D33" s="7"/>
      <c r="E33" s="95"/>
      <c r="G33" s="96"/>
      <c r="H33" s="96"/>
      <c r="I33" s="96"/>
      <c r="J33" s="97"/>
      <c r="K33" s="98"/>
      <c r="L33" s="91"/>
      <c r="M33" s="93"/>
      <c r="N33" s="93"/>
      <c r="O33" s="93"/>
    </row>
    <row r="34" spans="1:15" s="60" customFormat="1" ht="22.5" customHeight="1">
      <c r="A34" s="163" t="s">
        <v>139</v>
      </c>
      <c r="B34" s="163"/>
      <c r="C34" s="164"/>
      <c r="D34" s="65">
        <f>SUM(H13:H28)</f>
        <v>0</v>
      </c>
      <c r="E34" s="91" t="str">
        <f>IF((D34=27),"","Should be 27")</f>
        <v>Should be 27</v>
      </c>
      <c r="G34" s="99"/>
      <c r="H34" s="99"/>
      <c r="I34" s="99"/>
      <c r="J34" s="97"/>
      <c r="K34" s="98"/>
      <c r="L34" s="91"/>
      <c r="M34" s="93"/>
      <c r="O34" s="93"/>
    </row>
    <row r="35" spans="3:15" s="60" customFormat="1" ht="6.75" customHeight="1">
      <c r="C35" s="94"/>
      <c r="D35" s="7"/>
      <c r="E35" s="96"/>
      <c r="G35" s="96"/>
      <c r="H35" s="96"/>
      <c r="I35" s="96"/>
      <c r="J35" s="97"/>
      <c r="K35" s="98"/>
      <c r="L35" s="91"/>
      <c r="M35" s="93"/>
      <c r="N35" s="93"/>
      <c r="O35" s="93"/>
    </row>
    <row r="36" spans="3:15" s="60" customFormat="1" ht="12.75" customHeight="1">
      <c r="C36" s="89" t="s">
        <v>135</v>
      </c>
      <c r="D36" s="65">
        <f>COUNTIF(V13:V28,"HL")</f>
        <v>0</v>
      </c>
      <c r="E36" s="152" t="str">
        <f>IF((D36=3),"","Should be 3")</f>
        <v>Should be 3</v>
      </c>
      <c r="G36" s="96"/>
      <c r="H36" s="100"/>
      <c r="I36" s="96"/>
      <c r="J36" s="99"/>
      <c r="K36" s="101"/>
      <c r="L36" s="91"/>
      <c r="M36" s="93"/>
      <c r="N36" s="93"/>
      <c r="O36" s="93"/>
    </row>
    <row r="37" spans="3:15" s="60" customFormat="1" ht="6.75" customHeight="1">
      <c r="C37" s="94"/>
      <c r="D37" s="7"/>
      <c r="E37" s="96"/>
      <c r="G37" s="96"/>
      <c r="H37" s="96"/>
      <c r="I37" s="96"/>
      <c r="J37" s="97"/>
      <c r="K37" s="98"/>
      <c r="L37" s="91"/>
      <c r="M37" s="93"/>
      <c r="N37" s="93"/>
      <c r="O37" s="93"/>
    </row>
    <row r="38" spans="3:15" s="60" customFormat="1" ht="12.75" customHeight="1">
      <c r="C38" s="89" t="s">
        <v>136</v>
      </c>
      <c r="D38" s="65">
        <f>COUNTIF(V13:V28,"SL")</f>
        <v>0</v>
      </c>
      <c r="E38" s="152" t="str">
        <f>IF((D38=3),"","Should be 3")</f>
        <v>Should be 3</v>
      </c>
      <c r="G38" s="96"/>
      <c r="H38" s="100"/>
      <c r="I38" s="96"/>
      <c r="J38" s="99"/>
      <c r="K38" s="101"/>
      <c r="L38" s="91"/>
      <c r="M38" s="93"/>
      <c r="N38" s="93"/>
      <c r="O38" s="93"/>
    </row>
    <row r="39" spans="3:16" ht="15" customHeight="1">
      <c r="C39" s="51"/>
      <c r="D39" s="55"/>
      <c r="E39" s="52"/>
      <c r="G39" s="52"/>
      <c r="H39" s="54"/>
      <c r="I39" s="52"/>
      <c r="J39" s="53"/>
      <c r="K39" s="74"/>
      <c r="P39" s="7"/>
    </row>
    <row r="40" spans="3:29" ht="15" customHeight="1">
      <c r="C40" s="51"/>
      <c r="D40" s="55"/>
      <c r="E40" s="52"/>
      <c r="G40" s="52"/>
      <c r="H40" s="54"/>
      <c r="I40" s="52"/>
      <c r="J40" s="53"/>
      <c r="K40" s="74"/>
      <c r="P40" s="7"/>
      <c r="AC40" s="144"/>
    </row>
    <row r="41" spans="3:16" ht="15.75">
      <c r="C41" s="66"/>
      <c r="F41" s="124"/>
      <c r="G41" s="166"/>
      <c r="H41" s="166"/>
      <c r="I41" s="166"/>
      <c r="J41" s="166"/>
      <c r="K41" s="49"/>
      <c r="O41" s="46"/>
      <c r="P41" s="7"/>
    </row>
    <row r="42" spans="3:16" ht="15.75">
      <c r="C42" s="47" t="s">
        <v>109</v>
      </c>
      <c r="E42" s="63" t="s">
        <v>110</v>
      </c>
      <c r="F42" s="124"/>
      <c r="G42" s="165" t="s">
        <v>141</v>
      </c>
      <c r="H42" s="165"/>
      <c r="I42" s="165"/>
      <c r="J42" s="165"/>
      <c r="K42" s="49"/>
      <c r="O42" s="46"/>
      <c r="P42" s="7"/>
    </row>
    <row r="43" spans="2:16" ht="13.5" thickBot="1">
      <c r="B43" s="56"/>
      <c r="C43" s="56"/>
      <c r="D43" s="56"/>
      <c r="E43" s="56"/>
      <c r="F43" s="56"/>
      <c r="G43" s="56"/>
      <c r="H43" s="56"/>
      <c r="I43" s="56"/>
      <c r="J43" s="56"/>
      <c r="K43" s="75"/>
      <c r="L43" s="57"/>
      <c r="M43" s="57"/>
      <c r="N43" s="57"/>
      <c r="O43" s="57"/>
      <c r="P43" s="46"/>
    </row>
    <row r="44" spans="1:16" ht="13.5" thickTop="1">
      <c r="A44" s="162" t="s">
        <v>143</v>
      </c>
      <c r="B44" s="162"/>
      <c r="C44" s="162"/>
      <c r="D44" s="162"/>
      <c r="E44" s="162"/>
      <c r="F44" s="162"/>
      <c r="G44" s="162"/>
      <c r="H44" s="162"/>
      <c r="I44" s="162"/>
      <c r="J44" s="162"/>
      <c r="K44" s="76"/>
      <c r="L44" s="57"/>
      <c r="M44" s="58"/>
      <c r="N44" s="58"/>
      <c r="O44" s="58"/>
      <c r="P44" s="46"/>
    </row>
    <row r="45" ht="15.75" hidden="1">
      <c r="P45" s="46"/>
    </row>
    <row r="46" ht="15.75" hidden="1">
      <c r="P46" s="46"/>
    </row>
    <row r="47" ht="15.75" hidden="1">
      <c r="P47" s="46"/>
    </row>
    <row r="48" ht="15.75" hidden="1">
      <c r="P48" s="46"/>
    </row>
    <row r="49" ht="15.75" hidden="1">
      <c r="P49" s="46"/>
    </row>
    <row r="50" ht="15.75" hidden="1">
      <c r="P50" s="46"/>
    </row>
    <row r="51" ht="15.75" hidden="1">
      <c r="P51" s="46"/>
    </row>
    <row r="52" ht="15.75" hidden="1">
      <c r="P52" s="46"/>
    </row>
    <row r="53" ht="15.75" hidden="1">
      <c r="P53" s="46"/>
    </row>
    <row r="54" ht="15.75" hidden="1">
      <c r="P54" s="46"/>
    </row>
    <row r="55" ht="15.75" hidden="1">
      <c r="P55" s="46"/>
    </row>
    <row r="56" ht="15.75" hidden="1">
      <c r="P56" s="46"/>
    </row>
    <row r="57" ht="15.75" hidden="1">
      <c r="P57" s="46"/>
    </row>
    <row r="58" ht="15.75" hidden="1">
      <c r="P58" s="46"/>
    </row>
    <row r="59" ht="15.75" hidden="1">
      <c r="P59" s="46"/>
    </row>
    <row r="60" ht="15.75" hidden="1">
      <c r="P60" s="46"/>
    </row>
    <row r="61" ht="15.75" hidden="1">
      <c r="P61" s="46"/>
    </row>
    <row r="62" ht="15.75" hidden="1">
      <c r="P62" s="46"/>
    </row>
    <row r="63" ht="15.75" hidden="1">
      <c r="P63" s="46"/>
    </row>
    <row r="64" ht="15.75" hidden="1">
      <c r="P64" s="46"/>
    </row>
    <row r="65" ht="15.75" hidden="1">
      <c r="P65" s="46"/>
    </row>
    <row r="66" ht="15.75" hidden="1">
      <c r="P66" s="46"/>
    </row>
    <row r="67" ht="15.75" hidden="1">
      <c r="P67" s="46"/>
    </row>
    <row r="68" ht="15.75" hidden="1">
      <c r="P68" s="46"/>
    </row>
    <row r="69" ht="15.75" hidden="1">
      <c r="P69" s="46"/>
    </row>
    <row r="70" ht="15.75" hidden="1">
      <c r="P70" s="46"/>
    </row>
    <row r="71" ht="15.75" hidden="1">
      <c r="P71" s="46"/>
    </row>
    <row r="72" ht="15.75" hidden="1">
      <c r="P72" s="46"/>
    </row>
    <row r="73" ht="15.75" hidden="1">
      <c r="P73" s="46"/>
    </row>
    <row r="74" ht="15.75" hidden="1">
      <c r="P74" s="46"/>
    </row>
    <row r="75" ht="15.75" hidden="1">
      <c r="P75" s="46"/>
    </row>
    <row r="76" ht="15.75" hidden="1">
      <c r="P76" s="46"/>
    </row>
    <row r="77" ht="15.75" hidden="1">
      <c r="P77" s="46"/>
    </row>
    <row r="78" ht="15.75" hidden="1">
      <c r="P78" s="46"/>
    </row>
    <row r="79" ht="15.75" hidden="1">
      <c r="P79" s="46"/>
    </row>
    <row r="80" ht="15.75" hidden="1">
      <c r="P80" s="46"/>
    </row>
    <row r="81" ht="15.75" hidden="1">
      <c r="P81" s="46"/>
    </row>
    <row r="82" ht="15.75" hidden="1">
      <c r="P82" s="46"/>
    </row>
    <row r="83" ht="15.75" hidden="1">
      <c r="P83" s="46"/>
    </row>
    <row r="84" ht="15.75" hidden="1">
      <c r="P84" s="46"/>
    </row>
    <row r="85" ht="15.75" hidden="1">
      <c r="P85" s="46"/>
    </row>
    <row r="86" ht="15.75" hidden="1">
      <c r="P86" s="46"/>
    </row>
    <row r="87" ht="15.75" hidden="1">
      <c r="P87" s="46"/>
    </row>
    <row r="88" ht="15.75" hidden="1">
      <c r="P88" s="46"/>
    </row>
    <row r="89" ht="15.75" hidden="1">
      <c r="P89" s="46"/>
    </row>
    <row r="90" ht="15.75" hidden="1">
      <c r="P90" s="46"/>
    </row>
    <row r="91" ht="15.75" hidden="1">
      <c r="P91" s="46"/>
    </row>
    <row r="92" ht="15.75" hidden="1">
      <c r="P92" s="46"/>
    </row>
    <row r="93" ht="15.75" hidden="1">
      <c r="P93" s="46"/>
    </row>
    <row r="94" ht="15.75" hidden="1">
      <c r="P94" s="46"/>
    </row>
    <row r="95" ht="15.75" hidden="1">
      <c r="P95" s="46"/>
    </row>
    <row r="96" ht="15.75" hidden="1">
      <c r="P96" s="46"/>
    </row>
    <row r="97" ht="15.75" hidden="1">
      <c r="P97" s="46"/>
    </row>
    <row r="98" ht="15.75" hidden="1">
      <c r="P98" s="46"/>
    </row>
    <row r="99" ht="15.75" hidden="1">
      <c r="P99" s="46"/>
    </row>
    <row r="100" ht="15.75" hidden="1">
      <c r="P100" s="46"/>
    </row>
    <row r="101" ht="15.75" hidden="1">
      <c r="P101" s="46"/>
    </row>
    <row r="102" ht="15.75" hidden="1">
      <c r="P102" s="46"/>
    </row>
    <row r="103" ht="15.75" hidden="1">
      <c r="P103" s="46"/>
    </row>
    <row r="104" ht="15.75" hidden="1">
      <c r="P104" s="46"/>
    </row>
    <row r="105" ht="15.75" hidden="1">
      <c r="P105" s="46"/>
    </row>
    <row r="106" ht="15.75" hidden="1">
      <c r="P106" s="46"/>
    </row>
    <row r="107" ht="15.75" hidden="1">
      <c r="P107" s="46"/>
    </row>
    <row r="108" ht="15.75" hidden="1">
      <c r="P108" s="46"/>
    </row>
    <row r="109" ht="15.75" hidden="1">
      <c r="P109" s="46"/>
    </row>
    <row r="110" ht="15.75" hidden="1">
      <c r="P110" s="46"/>
    </row>
    <row r="111" ht="15.75" hidden="1">
      <c r="P111" s="46"/>
    </row>
    <row r="112" ht="15.75" hidden="1">
      <c r="P112" s="46"/>
    </row>
    <row r="113" ht="15.75" hidden="1">
      <c r="P113" s="46"/>
    </row>
    <row r="114" ht="15.75" hidden="1">
      <c r="P114" s="46"/>
    </row>
    <row r="115" ht="15.75" hidden="1">
      <c r="P115" s="46"/>
    </row>
    <row r="116" ht="15.75" hidden="1">
      <c r="P116" s="46"/>
    </row>
    <row r="117" ht="15.75" hidden="1">
      <c r="P117" s="46"/>
    </row>
    <row r="118" ht="15.75" hidden="1">
      <c r="P118" s="46"/>
    </row>
    <row r="119" ht="15.75" hidden="1">
      <c r="P119" s="46"/>
    </row>
    <row r="120" ht="15.75" hidden="1">
      <c r="P120" s="46"/>
    </row>
    <row r="121" ht="15.75" hidden="1">
      <c r="P121" s="46"/>
    </row>
    <row r="122" ht="15.75" hidden="1">
      <c r="P122" s="46"/>
    </row>
    <row r="123" ht="15.75" hidden="1">
      <c r="P123" s="46"/>
    </row>
    <row r="124" ht="15.75" hidden="1">
      <c r="P124" s="46"/>
    </row>
    <row r="125" ht="15.75" hidden="1">
      <c r="P125" s="46"/>
    </row>
    <row r="126" ht="15.75" hidden="1">
      <c r="P126" s="46"/>
    </row>
    <row r="127" ht="15.75" hidden="1">
      <c r="P127" s="46"/>
    </row>
    <row r="128" ht="15.75" hidden="1">
      <c r="P128" s="46"/>
    </row>
    <row r="129" ht="15.75" hidden="1">
      <c r="P129" s="46"/>
    </row>
    <row r="130" ht="15.75" hidden="1">
      <c r="P130" s="46"/>
    </row>
    <row r="131" ht="15.75" hidden="1">
      <c r="P131" s="46"/>
    </row>
    <row r="132" ht="15.75" hidden="1">
      <c r="P132" s="46"/>
    </row>
    <row r="133" ht="15.75" hidden="1">
      <c r="P133" s="46"/>
    </row>
    <row r="134" ht="15.75" hidden="1">
      <c r="P134" s="46"/>
    </row>
    <row r="135" ht="15.75" hidden="1">
      <c r="P135" s="46"/>
    </row>
    <row r="136" ht="15.75" hidden="1">
      <c r="P136" s="46"/>
    </row>
    <row r="137" ht="15.75" hidden="1">
      <c r="P137" s="46"/>
    </row>
    <row r="138" ht="15.75" hidden="1">
      <c r="P138" s="46"/>
    </row>
    <row r="139" ht="15.75" hidden="1">
      <c r="P139" s="46"/>
    </row>
    <row r="140" ht="15.75" hidden="1">
      <c r="P140" s="46"/>
    </row>
    <row r="141" ht="15.75" hidden="1">
      <c r="P141" s="46"/>
    </row>
    <row r="142" ht="15.75" hidden="1">
      <c r="P142" s="46"/>
    </row>
    <row r="143" ht="15.75" hidden="1">
      <c r="P143" s="46"/>
    </row>
    <row r="144" ht="15.75" hidden="1">
      <c r="P144" s="46"/>
    </row>
    <row r="145" ht="15.75" hidden="1">
      <c r="P145" s="46"/>
    </row>
    <row r="146" ht="15.75" hidden="1">
      <c r="P146" s="46"/>
    </row>
    <row r="147" ht="15.75" hidden="1">
      <c r="P147" s="46"/>
    </row>
    <row r="148" ht="15.75" hidden="1">
      <c r="P148" s="46"/>
    </row>
    <row r="149" ht="15.75" hidden="1">
      <c r="P149" s="46"/>
    </row>
    <row r="150" ht="15.75" hidden="1">
      <c r="P150" s="46"/>
    </row>
    <row r="151" ht="15.75" hidden="1">
      <c r="P151" s="46"/>
    </row>
    <row r="152" ht="15.75" hidden="1">
      <c r="P152" s="46"/>
    </row>
    <row r="153" ht="15.75" hidden="1">
      <c r="P153" s="46"/>
    </row>
    <row r="154" ht="15.75" hidden="1">
      <c r="P154" s="46"/>
    </row>
    <row r="155" ht="15.75" hidden="1">
      <c r="P155" s="46"/>
    </row>
    <row r="156" ht="15.75" hidden="1">
      <c r="P156" s="46"/>
    </row>
    <row r="157" ht="15.75" hidden="1">
      <c r="P157" s="46"/>
    </row>
    <row r="158" ht="15.75" hidden="1">
      <c r="P158" s="46"/>
    </row>
    <row r="159" ht="15.75" hidden="1">
      <c r="P159" s="46"/>
    </row>
    <row r="160" ht="15.75" hidden="1">
      <c r="P160" s="46"/>
    </row>
    <row r="161" ht="15.75" hidden="1">
      <c r="P161" s="46"/>
    </row>
    <row r="162" ht="15.75" hidden="1">
      <c r="P162" s="46"/>
    </row>
    <row r="163" ht="15.75" hidden="1">
      <c r="P163" s="46"/>
    </row>
    <row r="164" ht="15.75" hidden="1">
      <c r="P164" s="46"/>
    </row>
    <row r="165" ht="15.75" hidden="1">
      <c r="P165" s="46"/>
    </row>
    <row r="166" ht="15.75" hidden="1">
      <c r="P166" s="46"/>
    </row>
    <row r="167" ht="15.75" hidden="1">
      <c r="P167" s="46"/>
    </row>
    <row r="168" ht="15.75" hidden="1">
      <c r="P168" s="46"/>
    </row>
    <row r="169" ht="15.75" hidden="1">
      <c r="P169" s="46"/>
    </row>
    <row r="170" ht="15.75" hidden="1">
      <c r="P170" s="46"/>
    </row>
    <row r="171" ht="15.75" hidden="1">
      <c r="P171" s="46"/>
    </row>
    <row r="172" ht="15.75" hidden="1">
      <c r="P172" s="46"/>
    </row>
    <row r="173" ht="15.75" hidden="1">
      <c r="P173" s="46"/>
    </row>
    <row r="174" ht="15.75" hidden="1">
      <c r="P174" s="46"/>
    </row>
    <row r="175" ht="15.75" hidden="1">
      <c r="P175" s="46"/>
    </row>
    <row r="176" ht="15.75" hidden="1">
      <c r="P176" s="46"/>
    </row>
    <row r="177" ht="15.75" hidden="1">
      <c r="P177" s="46"/>
    </row>
    <row r="178" ht="15.75" hidden="1">
      <c r="P178" s="46"/>
    </row>
    <row r="179" ht="15.75" hidden="1">
      <c r="P179" s="46"/>
    </row>
    <row r="180" ht="15.75" hidden="1">
      <c r="P180" s="46"/>
    </row>
    <row r="181" ht="15.75" hidden="1">
      <c r="P181" s="46"/>
    </row>
    <row r="182" ht="15.75" hidden="1">
      <c r="P182" s="46"/>
    </row>
    <row r="183" ht="15.75" hidden="1">
      <c r="P183" s="46"/>
    </row>
    <row r="184" ht="15.75" hidden="1">
      <c r="P184" s="46"/>
    </row>
    <row r="185" ht="15.75" hidden="1">
      <c r="P185" s="46"/>
    </row>
    <row r="186" ht="15.75" hidden="1">
      <c r="P186" s="46"/>
    </row>
    <row r="187" ht="15.75" hidden="1">
      <c r="P187" s="46"/>
    </row>
    <row r="188" ht="15.75" hidden="1">
      <c r="P188" s="46"/>
    </row>
    <row r="189" ht="15.75" hidden="1">
      <c r="P189" s="46"/>
    </row>
    <row r="190" ht="15.75" hidden="1">
      <c r="P190" s="46"/>
    </row>
    <row r="191" ht="15.75" hidden="1">
      <c r="P191" s="46"/>
    </row>
    <row r="192" ht="15.75" hidden="1">
      <c r="P192" s="46"/>
    </row>
    <row r="193" ht="15.75" hidden="1">
      <c r="P193" s="46"/>
    </row>
    <row r="194" ht="15.75" hidden="1">
      <c r="P194" s="46"/>
    </row>
    <row r="195" ht="15.75" hidden="1">
      <c r="P195" s="46"/>
    </row>
    <row r="196" ht="15.75" hidden="1">
      <c r="P196" s="46"/>
    </row>
    <row r="197" ht="15.75" hidden="1">
      <c r="P197" s="46"/>
    </row>
    <row r="198" ht="15.75" hidden="1">
      <c r="P198" s="46"/>
    </row>
    <row r="199" ht="15.75" hidden="1">
      <c r="P199" s="46"/>
    </row>
    <row r="200" ht="15.75" hidden="1">
      <c r="P200" s="46"/>
    </row>
    <row r="201" ht="15.75" hidden="1">
      <c r="P201" s="46"/>
    </row>
    <row r="202" ht="15.75" hidden="1">
      <c r="P202" s="46"/>
    </row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7" ht="15.75"/>
    <row r="318" ht="15.75"/>
    <row r="319" ht="15.75"/>
    <row r="320" ht="15.75"/>
    <row r="321" ht="15.75"/>
    <row r="322" ht="15.75"/>
    <row r="324" ht="15.75"/>
    <row r="325" ht="15.75"/>
    <row r="327" ht="15.75"/>
    <row r="328" ht="15.75"/>
    <row r="334" ht="15.75"/>
    <row r="335" ht="15.75"/>
    <row r="336" ht="15.75"/>
    <row r="337" ht="15.75"/>
    <row r="338" ht="15.75"/>
    <row r="343" ht="15.75"/>
    <row r="344" ht="15.75"/>
    <row r="350" ht="15.75"/>
    <row r="351" ht="15.75"/>
    <row r="353" ht="15.75"/>
    <row r="359" ht="15.75"/>
    <row r="360" ht="15.75"/>
    <row r="366" ht="15.75"/>
    <row r="367" ht="15.75"/>
    <row r="375" ht="15.75"/>
    <row r="376" ht="15.75"/>
    <row r="382" ht="15.75"/>
    <row r="383" ht="15.75"/>
    <row r="391" ht="15.75"/>
    <row r="392" ht="15.75"/>
    <row r="399" ht="15.75"/>
    <row r="408" ht="15.75"/>
    <row r="415" ht="15.75"/>
    <row r="424" ht="15.75"/>
    <row r="431" ht="15.75"/>
    <row r="440" ht="15.75"/>
    <row r="447" ht="15.75"/>
    <row r="463" ht="15.75"/>
    <row r="472" ht="15.75"/>
    <row r="479" ht="15.75"/>
    <row r="488" ht="15.75"/>
    <row r="495" ht="15.75"/>
    <row r="504" ht="15.75"/>
    <row r="511" ht="15.75"/>
    <row r="519" ht="15.75"/>
    <row r="520" ht="15.75"/>
    <row r="527" ht="15.75"/>
    <row r="535" ht="15.75"/>
    <row r="536" ht="15.75"/>
    <row r="543" ht="15.75"/>
    <row r="551" ht="15.75"/>
    <row r="552" ht="15.75"/>
    <row r="559" ht="15.75"/>
    <row r="567" ht="15.75"/>
    <row r="568" ht="15.75"/>
    <row r="574" ht="15.75"/>
    <row r="575" ht="15.75"/>
    <row r="583" ht="15.75"/>
    <row r="584" ht="15.75"/>
    <row r="590" ht="15.75"/>
    <row r="591" ht="15.75"/>
    <row r="593" ht="15.75"/>
    <row r="599" ht="15.75"/>
    <row r="600" ht="15.75"/>
    <row r="605" ht="15.75"/>
    <row r="606" ht="15.75"/>
    <row r="607" ht="15.75"/>
    <row r="609" ht="15.75"/>
    <row r="610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 hidden="1">
      <c r="Q637" s="7" t="b">
        <v>0</v>
      </c>
    </row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</sheetData>
  <sheetProtection selectLockedCells="1"/>
  <protectedRanges>
    <protectedRange sqref="F13:H28" name="Diapazonas3"/>
    <protectedRange sqref="G7:H7 G5:K5 D5" name="Diapazonas1"/>
    <protectedRange sqref="Q27:S28 Q15:S18 U15:Y18 U27:Y28 P13:P28" name="Diapazonas4"/>
    <protectedRange sqref="Q13:Y13 T15:T18 T27:T28" name="Diapazonas4_2"/>
    <protectedRange sqref="Q14:Y14" name="Diapazonas4_3"/>
    <protectedRange sqref="Q19:Y26" name="Diapazonas4_1"/>
  </protectedRanges>
  <mergeCells count="60">
    <mergeCell ref="A13:A28"/>
    <mergeCell ref="D21:E21"/>
    <mergeCell ref="D20:E20"/>
    <mergeCell ref="B13:B14"/>
    <mergeCell ref="B19:B21"/>
    <mergeCell ref="C13:C14"/>
    <mergeCell ref="C19:C21"/>
    <mergeCell ref="C22:C26"/>
    <mergeCell ref="B15:B18"/>
    <mergeCell ref="C15:C18"/>
    <mergeCell ref="S11:S12"/>
    <mergeCell ref="P11:P12"/>
    <mergeCell ref="L13:N14"/>
    <mergeCell ref="D15:E15"/>
    <mergeCell ref="D13:E13"/>
    <mergeCell ref="D14:E14"/>
    <mergeCell ref="Q11:Q12"/>
    <mergeCell ref="R11:R12"/>
    <mergeCell ref="G11:H11"/>
    <mergeCell ref="D11:E12"/>
    <mergeCell ref="A2:J3"/>
    <mergeCell ref="J11:J12"/>
    <mergeCell ref="E5:F5"/>
    <mergeCell ref="F11:F12"/>
    <mergeCell ref="Y11:Y12"/>
    <mergeCell ref="T11:T12"/>
    <mergeCell ref="U11:U12"/>
    <mergeCell ref="V11:V12"/>
    <mergeCell ref="W11:W12"/>
    <mergeCell ref="X11:X12"/>
    <mergeCell ref="D23:E23"/>
    <mergeCell ref="D19:E19"/>
    <mergeCell ref="D26:E26"/>
    <mergeCell ref="D24:E24"/>
    <mergeCell ref="A1:J1"/>
    <mergeCell ref="B11:B12"/>
    <mergeCell ref="C11:C12"/>
    <mergeCell ref="G5:J5"/>
    <mergeCell ref="G7:H7"/>
    <mergeCell ref="I11:I12"/>
    <mergeCell ref="A44:J44"/>
    <mergeCell ref="A32:C32"/>
    <mergeCell ref="A34:C34"/>
    <mergeCell ref="G42:J42"/>
    <mergeCell ref="G41:J41"/>
    <mergeCell ref="D18:E18"/>
    <mergeCell ref="C27:C28"/>
    <mergeCell ref="B27:B28"/>
    <mergeCell ref="B22:B26"/>
    <mergeCell ref="D22:E22"/>
    <mergeCell ref="L15:N15"/>
    <mergeCell ref="L27:N28"/>
    <mergeCell ref="D28:E28"/>
    <mergeCell ref="D27:E27"/>
    <mergeCell ref="L22:N26"/>
    <mergeCell ref="L19:N21"/>
    <mergeCell ref="L16:N18"/>
    <mergeCell ref="D25:E25"/>
    <mergeCell ref="D16:E16"/>
    <mergeCell ref="D17:E17"/>
  </mergeCells>
  <conditionalFormatting sqref="F13:H13">
    <cfRule type="expression" priority="25" dxfId="21" stopIfTrue="1">
      <formula>$R13=1</formula>
    </cfRule>
  </conditionalFormatting>
  <conditionalFormatting sqref="G15:H28">
    <cfRule type="expression" priority="22" dxfId="21" stopIfTrue="1">
      <formula>$S15=1</formula>
    </cfRule>
  </conditionalFormatting>
  <conditionalFormatting sqref="E30 E32 E34">
    <cfRule type="expression" priority="31" dxfId="11" stopIfTrue="1">
      <formula>Anketa!#REF!=0</formula>
    </cfRule>
    <cfRule type="expression" priority="32" dxfId="44" stopIfTrue="1">
      <formula>Anketa!#REF!=1</formula>
    </cfRule>
  </conditionalFormatting>
  <conditionalFormatting sqref="O22:O25">
    <cfRule type="cellIs" priority="43" dxfId="48" operator="equal" stopIfTrue="1">
      <formula>"Privaloma pasirinkti bent vieną iš gamtos mokslų"</formula>
    </cfRule>
  </conditionalFormatting>
  <conditionalFormatting sqref="O26:O28">
    <cfRule type="cellIs" priority="55" dxfId="48" operator="equal" stopIfTrue="1">
      <formula>"Privaloma pasirinkti matematikos A arba B kursą"</formula>
    </cfRule>
  </conditionalFormatting>
  <conditionalFormatting sqref="F21">
    <cfRule type="expression" priority="40" dxfId="0" stopIfTrue="1">
      <formula>$S$21=1</formula>
    </cfRule>
  </conditionalFormatting>
  <conditionalFormatting sqref="F19:F20">
    <cfRule type="expression" priority="39" dxfId="0" stopIfTrue="1">
      <formula>$S$19=1</formula>
    </cfRule>
  </conditionalFormatting>
  <conditionalFormatting sqref="O19:O21">
    <cfRule type="cellIs" priority="41" dxfId="48" operator="equal" stopIfTrue="1">
      <formula>"Privaloma pasirinkti bent vieną iš socialinių mokslų"</formula>
    </cfRule>
  </conditionalFormatting>
  <conditionalFormatting sqref="O16:O18">
    <cfRule type="cellIs" priority="59" dxfId="48" operator="equal" stopIfTrue="1">
      <formula>"Privaloma pasirinkti pirmąją užsienio kalbą"</formula>
    </cfRule>
  </conditionalFormatting>
  <conditionalFormatting sqref="D19:E19">
    <cfRule type="expression" priority="60" dxfId="0" stopIfTrue="1">
      <formula>$S$19*$T$19=1</formula>
    </cfRule>
  </conditionalFormatting>
  <conditionalFormatting sqref="D21:E21">
    <cfRule type="expression" priority="61" dxfId="0" stopIfTrue="1">
      <formula>$S$21*$T$21=1</formula>
    </cfRule>
  </conditionalFormatting>
  <conditionalFormatting sqref="D20:E20">
    <cfRule type="expression" priority="62" dxfId="0" stopIfTrue="1">
      <formula>$S$20*$T$20=1</formula>
    </cfRule>
  </conditionalFormatting>
  <conditionalFormatting sqref="D22:E22">
    <cfRule type="expression" priority="63" dxfId="0" stopIfTrue="1">
      <formula>$S$22*$T$22=1</formula>
    </cfRule>
  </conditionalFormatting>
  <conditionalFormatting sqref="D23:E23">
    <cfRule type="expression" priority="64" dxfId="0" stopIfTrue="1">
      <formula>$S$23*$T$23=1</formula>
    </cfRule>
  </conditionalFormatting>
  <conditionalFormatting sqref="D24">
    <cfRule type="expression" priority="65" dxfId="0">
      <formula>$S$24*$T$24=1</formula>
    </cfRule>
  </conditionalFormatting>
  <conditionalFormatting sqref="D26:E26">
    <cfRule type="expression" priority="66" dxfId="0" stopIfTrue="1">
      <formula>$S$26*$T$26=1</formula>
    </cfRule>
  </conditionalFormatting>
  <conditionalFormatting sqref="D27:E27">
    <cfRule type="expression" priority="67" dxfId="0" stopIfTrue="1">
      <formula>$S$27*$T$27=1</formula>
    </cfRule>
  </conditionalFormatting>
  <conditionalFormatting sqref="D28:E28">
    <cfRule type="expression" priority="68" dxfId="0" stopIfTrue="1">
      <formula>$S$28*$T$28=1</formula>
    </cfRule>
  </conditionalFormatting>
  <conditionalFormatting sqref="F15:F18">
    <cfRule type="expression" priority="46" dxfId="0" stopIfTrue="1">
      <formula>$S$15=1</formula>
    </cfRule>
  </conditionalFormatting>
  <conditionalFormatting sqref="O15">
    <cfRule type="cellIs" priority="49" dxfId="48" operator="equal" stopIfTrue="1">
      <formula>"Privaloma pasirinkti lietuvių k. A arba B kursą"</formula>
    </cfRule>
  </conditionalFormatting>
  <conditionalFormatting sqref="O13:O14">
    <cfRule type="cellIs" priority="48" dxfId="48" operator="equal" stopIfTrue="1">
      <formula>"Privaloma pasirinkti vieną dorinio ugdymo dalyką"</formula>
    </cfRule>
  </conditionalFormatting>
  <conditionalFormatting sqref="F14:H14">
    <cfRule type="expression" priority="47" dxfId="21" stopIfTrue="1">
      <formula>$S$13=1</formula>
    </cfRule>
  </conditionalFormatting>
  <conditionalFormatting sqref="D13:E13">
    <cfRule type="expression" priority="73" dxfId="21" stopIfTrue="1">
      <formula>$S$13*$T$13=1</formula>
    </cfRule>
  </conditionalFormatting>
  <conditionalFormatting sqref="L13:N14">
    <cfRule type="cellIs" priority="74" dxfId="48" operator="equal" stopIfTrue="1">
      <formula>"You must choose one subject from language A1"</formula>
    </cfRule>
  </conditionalFormatting>
  <conditionalFormatting sqref="C27:C28">
    <cfRule type="expression" priority="75" dxfId="11" stopIfTrue="1">
      <formula>$T$27=0</formula>
    </cfRule>
  </conditionalFormatting>
  <conditionalFormatting sqref="D14:E14">
    <cfRule type="expression" priority="76" dxfId="21" stopIfTrue="1">
      <formula>$S$14*$T$14=1</formula>
    </cfRule>
  </conditionalFormatting>
  <conditionalFormatting sqref="D16:E16">
    <cfRule type="expression" priority="77" dxfId="0" stopIfTrue="1">
      <formula>$S$16*$T$16=1</formula>
    </cfRule>
  </conditionalFormatting>
  <conditionalFormatting sqref="D15:E15">
    <cfRule type="expression" priority="78" dxfId="0" stopIfTrue="1">
      <formula>S15=1</formula>
    </cfRule>
  </conditionalFormatting>
  <conditionalFormatting sqref="C13:C14 C19:C21">
    <cfRule type="expression" priority="79" dxfId="11" stopIfTrue="1">
      <formula>T13=0</formula>
    </cfRule>
  </conditionalFormatting>
  <conditionalFormatting sqref="L15:N15">
    <cfRule type="cellIs" priority="80" dxfId="48" operator="equal" stopIfTrue="1">
      <formula>"You must choose english"</formula>
    </cfRule>
  </conditionalFormatting>
  <conditionalFormatting sqref="L16:N18">
    <cfRule type="cellIs" priority="81" dxfId="48" operator="equal" stopIfTrue="1">
      <formula>"You can choose one ab initio subject"</formula>
    </cfRule>
  </conditionalFormatting>
  <conditionalFormatting sqref="D18:E18">
    <cfRule type="expression" priority="82" dxfId="0" stopIfTrue="1">
      <formula>$S$18*$T$18=1</formula>
    </cfRule>
  </conditionalFormatting>
  <conditionalFormatting sqref="D17:E17">
    <cfRule type="expression" priority="83" dxfId="0" stopIfTrue="1">
      <formula>$S$17*$T$17=1</formula>
    </cfRule>
  </conditionalFormatting>
  <conditionalFormatting sqref="C15:C18">
    <cfRule type="expression" priority="84" dxfId="11" stopIfTrue="1">
      <formula>AND($T$15=0,$T$18=0)</formula>
    </cfRule>
  </conditionalFormatting>
  <conditionalFormatting sqref="L27:N28">
    <cfRule type="cellIs" priority="85" dxfId="48" operator="equal" stopIfTrue="1">
      <formula>"You must choose one subject from mathematics"</formula>
    </cfRule>
  </conditionalFormatting>
  <conditionalFormatting sqref="C22:C26">
    <cfRule type="expression" priority="86" dxfId="11" stopIfTrue="1">
      <formula>AND($T$22=0,$T$26=0)</formula>
    </cfRule>
  </conditionalFormatting>
  <conditionalFormatting sqref="L19:N21">
    <cfRule type="cellIs" priority="87" dxfId="48" operator="equal" stopIfTrue="1">
      <formula>"You must choose at least one subject from individuals and societies"</formula>
    </cfRule>
  </conditionalFormatting>
  <conditionalFormatting sqref="L22:N26">
    <cfRule type="cellIs" priority="88" dxfId="48" operator="equal" stopIfTrue="1">
      <formula>"You must choose at least one subject from experimental sciences"</formula>
    </cfRule>
  </conditionalFormatting>
  <conditionalFormatting sqref="M5 M7 D32 D34">
    <cfRule type="cellIs" priority="89" dxfId="3" operator="notEqual" stopIfTrue="1">
      <formula>27</formula>
    </cfRule>
  </conditionalFormatting>
  <conditionalFormatting sqref="M3 D30">
    <cfRule type="cellIs" priority="90" dxfId="3" operator="notEqual" stopIfTrue="1">
      <formula>6</formula>
    </cfRule>
  </conditionalFormatting>
  <conditionalFormatting sqref="N5">
    <cfRule type="expression" priority="91" dxfId="48" stopIfTrue="1">
      <formula>OR(M5&lt;27,M5&gt;27)</formula>
    </cfRule>
  </conditionalFormatting>
  <conditionalFormatting sqref="N7">
    <cfRule type="expression" priority="92" dxfId="48" stopIfTrue="1">
      <formula>OR(M5&lt;27,M5&gt;27)</formula>
    </cfRule>
  </conditionalFormatting>
  <conditionalFormatting sqref="N3">
    <cfRule type="expression" priority="93" dxfId="48" stopIfTrue="1">
      <formula>OR(M3&lt;6,M3&gt;6)</formula>
    </cfRule>
  </conditionalFormatting>
  <conditionalFormatting sqref="D36 D38">
    <cfRule type="cellIs" priority="94" dxfId="3" operator="notEqual" stopIfTrue="1">
      <formula>3</formula>
    </cfRule>
  </conditionalFormatting>
  <conditionalFormatting sqref="D25">
    <cfRule type="expression" priority="1" dxfId="0" stopIfTrue="1">
      <formula>$S$25*$T$25=1</formula>
    </cfRule>
  </conditionalFormatting>
  <printOptions/>
  <pageMargins left="0.5905511811023623" right="0.3937007874015748" top="0.4724409448818898" bottom="0.1968503937007874" header="0" footer="0"/>
  <pageSetup fitToHeight="1" fitToWidth="1" horizontalDpi="600" verticalDpi="600" orientation="landscape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"/>
  <sheetViews>
    <sheetView zoomScalePageLayoutView="0" workbookViewId="0" topLeftCell="A1">
      <selection activeCell="BW4" sqref="BW4"/>
    </sheetView>
  </sheetViews>
  <sheetFormatPr defaultColWidth="9.140625" defaultRowHeight="12.75"/>
  <cols>
    <col min="1" max="1" width="6.140625" style="67" bestFit="1" customWidth="1"/>
    <col min="2" max="2" width="19.140625" style="67" customWidth="1"/>
    <col min="3" max="3" width="3.28125" style="67" customWidth="1"/>
    <col min="4" max="5" width="4.28125" style="67" customWidth="1"/>
    <col min="6" max="6" width="3.00390625" style="67" bestFit="1" customWidth="1"/>
    <col min="7" max="7" width="3.00390625" style="67" customWidth="1"/>
    <col min="8" max="9" width="3.00390625" style="67" bestFit="1" customWidth="1"/>
    <col min="10" max="13" width="3.00390625" style="67" customWidth="1"/>
    <col min="14" max="14" width="3.00390625" style="68" bestFit="1" customWidth="1"/>
    <col min="15" max="15" width="3.00390625" style="67" bestFit="1" customWidth="1"/>
    <col min="16" max="16" width="3.00390625" style="67" customWidth="1"/>
    <col min="17" max="21" width="3.00390625" style="67" bestFit="1" customWidth="1"/>
    <col min="22" max="22" width="3.00390625" style="67" customWidth="1"/>
    <col min="23" max="29" width="3.00390625" style="67" bestFit="1" customWidth="1"/>
    <col min="30" max="31" width="3.00390625" style="67" customWidth="1"/>
    <col min="32" max="32" width="3.00390625" style="67" bestFit="1" customWidth="1"/>
    <col min="33" max="33" width="3.00390625" style="67" customWidth="1"/>
    <col min="34" max="34" width="3.00390625" style="67" bestFit="1" customWidth="1"/>
    <col min="35" max="35" width="3.00390625" style="67" customWidth="1"/>
    <col min="36" max="36" width="3.00390625" style="67" bestFit="1" customWidth="1"/>
    <col min="37" max="37" width="3.00390625" style="67" customWidth="1"/>
    <col min="38" max="40" width="4.7109375" style="67" customWidth="1"/>
    <col min="41" max="41" width="3.140625" style="67" customWidth="1"/>
    <col min="42" max="43" width="3.8515625" style="67" customWidth="1"/>
    <col min="44" max="47" width="3.00390625" style="67" customWidth="1"/>
    <col min="48" max="48" width="3.421875" style="67" customWidth="1"/>
    <col min="49" max="52" width="4.7109375" style="67" customWidth="1"/>
    <col min="53" max="53" width="3.57421875" style="67" customWidth="1"/>
    <col min="54" max="54" width="3.57421875" style="103" customWidth="1"/>
    <col min="55" max="59" width="3.57421875" style="67" customWidth="1"/>
    <col min="60" max="62" width="4.57421875" style="67" customWidth="1"/>
    <col min="63" max="72" width="4.28125" style="67" customWidth="1"/>
    <col min="73" max="16384" width="9.140625" style="67" customWidth="1"/>
  </cols>
  <sheetData>
    <row r="1" spans="1:75" ht="13.5" customHeight="1">
      <c r="A1" s="230" t="s">
        <v>0</v>
      </c>
      <c r="B1" s="214" t="s">
        <v>25</v>
      </c>
      <c r="C1" s="214" t="s">
        <v>26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84"/>
      <c r="BJ1" s="84"/>
      <c r="BK1" s="214"/>
      <c r="BL1" s="214"/>
      <c r="BM1" s="214"/>
      <c r="BN1" s="214"/>
      <c r="BO1" s="214"/>
      <c r="BP1" s="214"/>
      <c r="BQ1" s="214"/>
      <c r="BR1" s="214"/>
      <c r="BS1" s="84"/>
      <c r="BT1" s="84"/>
      <c r="BU1" s="214" t="s">
        <v>27</v>
      </c>
      <c r="BV1" s="222" t="s">
        <v>64</v>
      </c>
      <c r="BW1" s="225" t="s">
        <v>78</v>
      </c>
    </row>
    <row r="2" spans="1:75" ht="57.75" customHeight="1">
      <c r="A2" s="230"/>
      <c r="B2" s="214"/>
      <c r="C2" s="214" t="s">
        <v>11</v>
      </c>
      <c r="D2" s="214"/>
      <c r="E2" s="84"/>
      <c r="F2" s="231" t="s">
        <v>28</v>
      </c>
      <c r="G2" s="231" t="s">
        <v>56</v>
      </c>
      <c r="H2" s="231" t="s">
        <v>57</v>
      </c>
      <c r="I2" s="214" t="s">
        <v>12</v>
      </c>
      <c r="J2" s="214"/>
      <c r="K2" s="214"/>
      <c r="L2" s="214"/>
      <c r="M2" s="214"/>
      <c r="N2" s="214"/>
      <c r="O2" s="214" t="s">
        <v>29</v>
      </c>
      <c r="P2" s="214"/>
      <c r="Q2" s="214"/>
      <c r="R2" s="214"/>
      <c r="S2" s="214"/>
      <c r="T2" s="231" t="s">
        <v>30</v>
      </c>
      <c r="U2" s="231" t="s">
        <v>66</v>
      </c>
      <c r="V2" s="231" t="s">
        <v>67</v>
      </c>
      <c r="W2" s="214" t="s">
        <v>31</v>
      </c>
      <c r="X2" s="214"/>
      <c r="Y2" s="214"/>
      <c r="Z2" s="214"/>
      <c r="AA2" s="214"/>
      <c r="AB2" s="214"/>
      <c r="AC2" s="222" t="s">
        <v>32</v>
      </c>
      <c r="AD2" s="223"/>
      <c r="AE2" s="223"/>
      <c r="AF2" s="223"/>
      <c r="AG2" s="223"/>
      <c r="AH2" s="223"/>
      <c r="AI2" s="223"/>
      <c r="AJ2" s="223"/>
      <c r="AK2" s="223" t="s">
        <v>60</v>
      </c>
      <c r="AL2" s="223"/>
      <c r="AM2" s="223"/>
      <c r="AN2" s="223"/>
      <c r="AO2" s="224"/>
      <c r="AP2" s="214" t="s">
        <v>19</v>
      </c>
      <c r="AQ2" s="214"/>
      <c r="AR2" s="222" t="s">
        <v>20</v>
      </c>
      <c r="AS2" s="223"/>
      <c r="AT2" s="223"/>
      <c r="AU2" s="224"/>
      <c r="AV2" s="228" t="s">
        <v>33</v>
      </c>
      <c r="AW2" s="228" t="s">
        <v>73</v>
      </c>
      <c r="AX2" s="228" t="s">
        <v>74</v>
      </c>
      <c r="AY2" s="228" t="s">
        <v>75</v>
      </c>
      <c r="AZ2" s="105"/>
      <c r="BA2" s="219" t="s">
        <v>77</v>
      </c>
      <c r="BB2" s="226" t="s">
        <v>76</v>
      </c>
      <c r="BC2" s="219" t="s">
        <v>48</v>
      </c>
      <c r="BD2" s="219" t="s">
        <v>49</v>
      </c>
      <c r="BE2" s="219" t="s">
        <v>24</v>
      </c>
      <c r="BF2" s="219" t="s">
        <v>23</v>
      </c>
      <c r="BG2" s="219" t="s">
        <v>50</v>
      </c>
      <c r="BH2" s="229" t="s">
        <v>80</v>
      </c>
      <c r="BI2" s="107"/>
      <c r="BJ2" s="220" t="s">
        <v>97</v>
      </c>
      <c r="BK2" s="221"/>
      <c r="BL2" s="111" t="s">
        <v>15</v>
      </c>
      <c r="BM2" s="86" t="s">
        <v>16</v>
      </c>
      <c r="BN2" s="215" t="s">
        <v>18</v>
      </c>
      <c r="BO2" s="216"/>
      <c r="BP2" s="86" t="s">
        <v>17</v>
      </c>
      <c r="BQ2" s="217" t="s">
        <v>34</v>
      </c>
      <c r="BR2" s="218"/>
      <c r="BS2" s="219" t="s">
        <v>86</v>
      </c>
      <c r="BT2" s="219" t="s">
        <v>84</v>
      </c>
      <c r="BU2" s="214"/>
      <c r="BV2" s="222"/>
      <c r="BW2" s="225"/>
    </row>
    <row r="3" spans="1:75" s="68" customFormat="1" ht="116.25" customHeight="1">
      <c r="A3" s="230"/>
      <c r="B3" s="214"/>
      <c r="C3" s="85" t="s">
        <v>55</v>
      </c>
      <c r="D3" s="85" t="s">
        <v>79</v>
      </c>
      <c r="E3" s="110" t="s">
        <v>96</v>
      </c>
      <c r="F3" s="231"/>
      <c r="G3" s="231"/>
      <c r="H3" s="231"/>
      <c r="I3" s="85" t="s">
        <v>89</v>
      </c>
      <c r="J3" s="85" t="s">
        <v>90</v>
      </c>
      <c r="K3" s="85" t="s">
        <v>91</v>
      </c>
      <c r="L3" s="85" t="s">
        <v>92</v>
      </c>
      <c r="M3" s="85" t="s">
        <v>93</v>
      </c>
      <c r="N3" s="85" t="s">
        <v>94</v>
      </c>
      <c r="O3" s="85" t="s">
        <v>35</v>
      </c>
      <c r="P3" s="85" t="s">
        <v>58</v>
      </c>
      <c r="Q3" s="85" t="s">
        <v>59</v>
      </c>
      <c r="R3" s="85" t="s">
        <v>36</v>
      </c>
      <c r="S3" s="85" t="s">
        <v>37</v>
      </c>
      <c r="T3" s="231"/>
      <c r="U3" s="231"/>
      <c r="V3" s="231"/>
      <c r="W3" s="85" t="s">
        <v>38</v>
      </c>
      <c r="X3" s="85" t="s">
        <v>39</v>
      </c>
      <c r="Y3" s="85" t="s">
        <v>42</v>
      </c>
      <c r="Z3" s="85" t="s">
        <v>43</v>
      </c>
      <c r="AA3" s="85" t="s">
        <v>40</v>
      </c>
      <c r="AB3" s="85" t="s">
        <v>41</v>
      </c>
      <c r="AC3" s="85" t="s">
        <v>44</v>
      </c>
      <c r="AD3" s="85" t="s">
        <v>68</v>
      </c>
      <c r="AE3" s="85" t="s">
        <v>87</v>
      </c>
      <c r="AF3" s="85" t="s">
        <v>45</v>
      </c>
      <c r="AG3" s="85" t="s">
        <v>69</v>
      </c>
      <c r="AH3" s="85" t="s">
        <v>46</v>
      </c>
      <c r="AI3" s="85" t="s">
        <v>70</v>
      </c>
      <c r="AJ3" s="87" t="s">
        <v>88</v>
      </c>
      <c r="AK3" s="87" t="s">
        <v>71</v>
      </c>
      <c r="AL3" s="87" t="s">
        <v>61</v>
      </c>
      <c r="AM3" s="85" t="s">
        <v>62</v>
      </c>
      <c r="AN3" s="110" t="s">
        <v>95</v>
      </c>
      <c r="AO3" s="87" t="s">
        <v>72</v>
      </c>
      <c r="AP3" s="85" t="s">
        <v>47</v>
      </c>
      <c r="AQ3" s="85" t="s">
        <v>63</v>
      </c>
      <c r="AR3" s="85" t="s">
        <v>21</v>
      </c>
      <c r="AS3" s="85" t="s">
        <v>14</v>
      </c>
      <c r="AT3" s="85" t="s">
        <v>13</v>
      </c>
      <c r="AU3" s="85" t="s">
        <v>22</v>
      </c>
      <c r="AV3" s="228"/>
      <c r="AW3" s="228"/>
      <c r="AX3" s="228"/>
      <c r="AY3" s="228"/>
      <c r="AZ3" s="105" t="s">
        <v>81</v>
      </c>
      <c r="BA3" s="219"/>
      <c r="BB3" s="227"/>
      <c r="BC3" s="219"/>
      <c r="BD3" s="219"/>
      <c r="BE3" s="219"/>
      <c r="BF3" s="219"/>
      <c r="BG3" s="219"/>
      <c r="BH3" s="219"/>
      <c r="BI3" s="85" t="s">
        <v>82</v>
      </c>
      <c r="BJ3" s="85" t="s">
        <v>98</v>
      </c>
      <c r="BK3" s="87" t="s">
        <v>99</v>
      </c>
      <c r="BL3" s="87" t="s">
        <v>51</v>
      </c>
      <c r="BM3" s="85" t="s">
        <v>52</v>
      </c>
      <c r="BN3" s="85" t="s">
        <v>65</v>
      </c>
      <c r="BO3" s="106" t="s">
        <v>83</v>
      </c>
      <c r="BP3" s="85" t="s">
        <v>53</v>
      </c>
      <c r="BQ3" s="85" t="s">
        <v>54</v>
      </c>
      <c r="BR3" s="108" t="s">
        <v>85</v>
      </c>
      <c r="BS3" s="219"/>
      <c r="BT3" s="219"/>
      <c r="BU3" s="214"/>
      <c r="BV3" s="222"/>
      <c r="BW3" s="225"/>
    </row>
    <row r="4" spans="1:75" s="68" customFormat="1" ht="12.75">
      <c r="A4" s="88">
        <f>Anketa!G7</f>
        <v>0</v>
      </c>
      <c r="B4" s="88" t="str">
        <f>Anketa!G5&amp;" "&amp;Anketa!D5</f>
        <v> </v>
      </c>
      <c r="C4" s="88">
        <f>Anketa!X13</f>
      </c>
      <c r="D4" s="88">
        <f>Anketa!X14</f>
      </c>
      <c r="E4" s="88" t="e">
        <f>Anketa!#REF!</f>
        <v>#REF!</v>
      </c>
      <c r="F4" s="88">
        <f>IF(Anketa!Q15,Anketa!X15,"")</f>
      </c>
      <c r="G4" s="88">
        <f>IF(Anketa!R15,Anketa!X15,"")</f>
      </c>
      <c r="H4" s="88" t="e">
        <f>IF(Anketa!#REF!,Anketa!X15,"")</f>
        <v>#REF!</v>
      </c>
      <c r="I4" s="88" t="e">
        <f>IF(Anketa!#REF!,Anketa!#REF!,"")</f>
        <v>#REF!</v>
      </c>
      <c r="J4" s="88" t="e">
        <f>IF(Anketa!#REF!,Anketa!#REF!,"")</f>
        <v>#REF!</v>
      </c>
      <c r="K4" s="88" t="e">
        <f>IF(Anketa!#REF!,Anketa!#REF!,"")</f>
        <v>#REF!</v>
      </c>
      <c r="L4" s="88" t="e">
        <f>IF(Anketa!#REF!,Anketa!#REF!,"")</f>
        <v>#REF!</v>
      </c>
      <c r="M4" s="88" t="e">
        <f>IF(Anketa!#REF!,Anketa!#REF!,"")</f>
        <v>#REF!</v>
      </c>
      <c r="N4" s="88" t="e">
        <f>IF(Anketa!#REF!,Anketa!#REF!,"")</f>
        <v>#REF!</v>
      </c>
      <c r="O4" s="88">
        <f>IF(Anketa!Q19,Anketa!X19,"")</f>
      </c>
      <c r="P4" s="88">
        <f>IF(Anketa!R19,Anketa!X19,"")</f>
      </c>
      <c r="Q4" s="88" t="e">
        <f>IF(Anketa!#REF!,Anketa!X19,"")</f>
        <v>#REF!</v>
      </c>
      <c r="R4" s="88">
        <f>IF(Anketa!Q21,Anketa!X21,"")</f>
      </c>
      <c r="S4" s="88">
        <f>IF(Anketa!R21,Anketa!X21,"")</f>
      </c>
      <c r="T4" s="88" t="e">
        <f>IF(Anketa!#REF!,Anketa!#REF!,"")</f>
        <v>#REF!</v>
      </c>
      <c r="U4" s="88" t="e">
        <f>IF(Anketa!#REF!,Anketa!#REF!,"")</f>
        <v>#REF!</v>
      </c>
      <c r="V4" s="88" t="e">
        <f>IF(Anketa!#REF!,Anketa!#REF!,"")</f>
        <v>#REF!</v>
      </c>
      <c r="W4" s="88">
        <f>IF(Anketa!Q22,Anketa!X22,"")</f>
      </c>
      <c r="X4" s="88">
        <f>IF(Anketa!R22,Anketa!X22,"")</f>
      </c>
      <c r="Y4" s="88">
        <f>IF(Anketa!Q23,Anketa!X23,"")</f>
      </c>
      <c r="Z4" s="88">
        <f>IF(Anketa!R23,Anketa!X23,"")</f>
      </c>
      <c r="AA4" s="88">
        <f>IF(Anketa!Q24,Anketa!X24,"")</f>
      </c>
      <c r="AB4" s="88">
        <f>IF(Anketa!R24,Anketa!X24,"")</f>
      </c>
      <c r="AC4" s="88" t="e">
        <f>IF(Anketa!#REF!,Anketa!#REF!,"")</f>
        <v>#REF!</v>
      </c>
      <c r="AD4" s="88" t="e">
        <f>IF(Anketa!#REF!,Anketa!#REF!,"")</f>
        <v>#REF!</v>
      </c>
      <c r="AE4" s="88" t="e">
        <f>Anketa!#REF!</f>
        <v>#REF!</v>
      </c>
      <c r="AF4" s="88" t="e">
        <f>IF(Anketa!#REF!,Anketa!#REF!,"")</f>
        <v>#REF!</v>
      </c>
      <c r="AG4" s="88" t="e">
        <f>IF(Anketa!#REF!,Anketa!#REF!,"")</f>
        <v>#REF!</v>
      </c>
      <c r="AH4" s="88" t="e">
        <f>IF(Anketa!#REF!,Anketa!#REF!,"")</f>
        <v>#REF!</v>
      </c>
      <c r="AI4" s="88" t="e">
        <f>IF(Anketa!#REF!,Anketa!#REF!,"")</f>
        <v>#REF!</v>
      </c>
      <c r="AJ4" s="88" t="e">
        <f>Anketa!#REF!</f>
        <v>#REF!</v>
      </c>
      <c r="AK4" s="88" t="e">
        <f>Anketa!#REF!</f>
        <v>#REF!</v>
      </c>
      <c r="AL4" s="88" t="e">
        <f>Anketa!#REF!</f>
        <v>#REF!</v>
      </c>
      <c r="AM4" s="88" t="e">
        <f>Anketa!#REF!</f>
        <v>#REF!</v>
      </c>
      <c r="AN4" s="88" t="e">
        <f>Anketa!#REF!</f>
        <v>#REF!</v>
      </c>
      <c r="AO4" s="88" t="e">
        <f>Anketa!#REF!</f>
        <v>#REF!</v>
      </c>
      <c r="AP4" s="88" t="e">
        <f>Anketa!#REF!</f>
        <v>#REF!</v>
      </c>
      <c r="AQ4" s="88" t="e">
        <f>Anketa!#REF!</f>
        <v>#REF!</v>
      </c>
      <c r="AR4" s="88" t="e">
        <f>IF(Anketa!#REF!,Anketa!#REF!,"")</f>
        <v>#REF!</v>
      </c>
      <c r="AS4" s="88" t="e">
        <f>IF(Anketa!#REF!,Anketa!#REF!,"")</f>
        <v>#REF!</v>
      </c>
      <c r="AT4" s="88" t="e">
        <f>IF(Anketa!#REF!,Anketa!#REF!,"")</f>
        <v>#REF!</v>
      </c>
      <c r="AU4" s="88" t="e">
        <f>IF(Anketa!#REF!,Anketa!#REF!,"")</f>
        <v>#REF!</v>
      </c>
      <c r="AV4" s="88" t="e">
        <f>Anketa!#REF!</f>
        <v>#REF!</v>
      </c>
      <c r="AW4" s="88" t="e">
        <f>Anketa!#REF!</f>
        <v>#REF!</v>
      </c>
      <c r="AX4" s="88" t="e">
        <f>Anketa!#REF!</f>
        <v>#REF!</v>
      </c>
      <c r="AY4" s="88" t="e">
        <f>Anketa!#REF!</f>
        <v>#REF!</v>
      </c>
      <c r="AZ4" s="88" t="e">
        <f>Anketa!#REF!</f>
        <v>#REF!</v>
      </c>
      <c r="BA4" s="88" t="e">
        <f>Anketa!#REF!</f>
        <v>#REF!</v>
      </c>
      <c r="BB4" s="102" t="e">
        <f>Anketa!#REF!</f>
        <v>#REF!</v>
      </c>
      <c r="BC4" s="88" t="e">
        <f>Anketa!#REF!</f>
        <v>#REF!</v>
      </c>
      <c r="BD4" s="88" t="e">
        <f>Anketa!#REF!</f>
        <v>#REF!</v>
      </c>
      <c r="BE4" s="88" t="e">
        <f>Anketa!#REF!</f>
        <v>#REF!</v>
      </c>
      <c r="BF4" s="88" t="e">
        <f>Anketa!#REF!</f>
        <v>#REF!</v>
      </c>
      <c r="BG4" s="88" t="e">
        <f>Anketa!#REF!</f>
        <v>#REF!</v>
      </c>
      <c r="BH4" s="88" t="e">
        <f>Anketa!#REF!</f>
        <v>#REF!</v>
      </c>
      <c r="BI4" s="88" t="e">
        <f>Anketa!#REF!</f>
        <v>#REF!</v>
      </c>
      <c r="BJ4" s="88" t="e">
        <f>Anketa!#REF!</f>
        <v>#REF!</v>
      </c>
      <c r="BK4" s="88" t="e">
        <f>Anketa!#REF!</f>
        <v>#REF!</v>
      </c>
      <c r="BL4" s="88" t="e">
        <f>Anketa!#REF!</f>
        <v>#REF!</v>
      </c>
      <c r="BM4" s="88" t="e">
        <f>Anketa!#REF!</f>
        <v>#REF!</v>
      </c>
      <c r="BN4" s="88" t="e">
        <f>Anketa!#REF!</f>
        <v>#REF!</v>
      </c>
      <c r="BO4" s="88" t="e">
        <f>Anketa!#REF!</f>
        <v>#REF!</v>
      </c>
      <c r="BP4" s="88" t="e">
        <f>Anketa!#REF!</f>
        <v>#REF!</v>
      </c>
      <c r="BQ4" s="88" t="e">
        <f>Anketa!#REF!</f>
        <v>#REF!</v>
      </c>
      <c r="BR4" s="109" t="e">
        <f>Anketa!#REF!</f>
        <v>#REF!</v>
      </c>
      <c r="BS4" s="88" t="e">
        <f>Anketa!#REF!</f>
        <v>#REF!</v>
      </c>
      <c r="BT4" s="88" t="e">
        <f>Anketa!#REF!</f>
        <v>#REF!</v>
      </c>
      <c r="BU4" s="88" t="e">
        <f>SUM(C4:BT4)</f>
        <v>#REF!</v>
      </c>
      <c r="BV4" s="104">
        <f>Anketa!D30</f>
        <v>0</v>
      </c>
      <c r="BW4" s="88">
        <f>Anketa!D36</f>
        <v>0</v>
      </c>
    </row>
    <row r="7" ht="12.75" customHeight="1"/>
    <row r="8" ht="12.75" customHeight="1"/>
    <row r="9" spans="47:52" ht="12.75" customHeight="1">
      <c r="AU9" s="69"/>
      <c r="AV9" s="69"/>
      <c r="AW9" s="69"/>
      <c r="AX9" s="69"/>
      <c r="AY9" s="69"/>
      <c r="AZ9" s="69"/>
    </row>
    <row r="10" spans="32:52" ht="12.75" customHeight="1">
      <c r="AF10" s="64"/>
      <c r="AU10" s="69"/>
      <c r="AV10" s="69"/>
      <c r="AW10" s="69"/>
      <c r="AX10" s="69"/>
      <c r="AY10" s="64"/>
      <c r="AZ10" s="64"/>
    </row>
    <row r="11" spans="47:52" ht="12.75" customHeight="1">
      <c r="AU11" s="69"/>
      <c r="AV11" s="69"/>
      <c r="AW11" s="69"/>
      <c r="AX11" s="69"/>
      <c r="AY11" s="64"/>
      <c r="AZ11" s="64"/>
    </row>
    <row r="12" spans="47:52" ht="12.75" customHeight="1">
      <c r="AU12" s="69"/>
      <c r="AV12" s="69"/>
      <c r="AW12" s="69"/>
      <c r="AX12" s="69"/>
      <c r="AY12" s="64"/>
      <c r="AZ12" s="64"/>
    </row>
    <row r="13" spans="47:52" ht="12.75" customHeight="1">
      <c r="AU13" s="69"/>
      <c r="AV13" s="69"/>
      <c r="AW13" s="69"/>
      <c r="AX13" s="69"/>
      <c r="AY13" s="64"/>
      <c r="AZ13" s="64"/>
    </row>
    <row r="14" spans="47:52" ht="12.75" customHeight="1">
      <c r="AU14" s="69"/>
      <c r="AV14" s="69"/>
      <c r="AW14" s="69"/>
      <c r="AX14" s="69"/>
      <c r="AY14" s="69"/>
      <c r="AZ14" s="69"/>
    </row>
    <row r="15" spans="47:52" ht="12.75" customHeight="1">
      <c r="AU15" s="69"/>
      <c r="AV15" s="69"/>
      <c r="AW15" s="69"/>
      <c r="AX15" s="69"/>
      <c r="AY15" s="69"/>
      <c r="AZ15" s="69"/>
    </row>
    <row r="16" ht="12.75" customHeight="1"/>
    <row r="17" ht="12.75" customHeight="1"/>
    <row r="18" ht="12.75" customHeight="1"/>
    <row r="19" ht="12.75" customHeight="1"/>
  </sheetData>
  <sheetProtection/>
  <mergeCells count="39">
    <mergeCell ref="F2:F3"/>
    <mergeCell ref="W2:AB2"/>
    <mergeCell ref="C1:AQ1"/>
    <mergeCell ref="C2:D2"/>
    <mergeCell ref="AK2:AO2"/>
    <mergeCell ref="AP2:AQ2"/>
    <mergeCell ref="A1:A3"/>
    <mergeCell ref="B1:B3"/>
    <mergeCell ref="G2:G3"/>
    <mergeCell ref="AC2:AJ2"/>
    <mergeCell ref="I2:N2"/>
    <mergeCell ref="H2:H3"/>
    <mergeCell ref="V2:V3"/>
    <mergeCell ref="O2:S2"/>
    <mergeCell ref="T2:T3"/>
    <mergeCell ref="U2:U3"/>
    <mergeCell ref="AV2:AV3"/>
    <mergeCell ref="BG2:BG3"/>
    <mergeCell ref="AW2:AW3"/>
    <mergeCell ref="AY2:AY3"/>
    <mergeCell ref="BH2:BH3"/>
    <mergeCell ref="BD2:BD3"/>
    <mergeCell ref="BE2:BE3"/>
    <mergeCell ref="AR2:AU2"/>
    <mergeCell ref="BW1:BW3"/>
    <mergeCell ref="BV1:BV3"/>
    <mergeCell ref="BA2:BA3"/>
    <mergeCell ref="BK1:BR1"/>
    <mergeCell ref="BC2:BC3"/>
    <mergeCell ref="BB2:BB3"/>
    <mergeCell ref="AR1:BH1"/>
    <mergeCell ref="BF2:BF3"/>
    <mergeCell ref="AX2:AX3"/>
    <mergeCell ref="BU1:BU3"/>
    <mergeCell ref="BN2:BO2"/>
    <mergeCell ref="BQ2:BR2"/>
    <mergeCell ref="BS2:BS3"/>
    <mergeCell ref="BT2:BT3"/>
    <mergeCell ref="BJ2:BK2"/>
  </mergeCells>
  <conditionalFormatting sqref="AY10:AZ13">
    <cfRule type="expression" priority="6" dxfId="0" stopIfTrue="1">
      <formula>$U10*$W10=1</formula>
    </cfRule>
  </conditionalFormatting>
  <conditionalFormatting sqref="AF10">
    <cfRule type="expression" priority="5" dxfId="0" stopIfTrue="1">
      <formula>$Y10*$Z10=1</formula>
    </cfRule>
  </conditionalFormatting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Vaidilute</dc:creator>
  <cp:keywords/>
  <dc:description/>
  <cp:lastModifiedBy>Šiaulių Didždvario gimnazija</cp:lastModifiedBy>
  <cp:lastPrinted>2013-04-08T12:36:06Z</cp:lastPrinted>
  <dcterms:created xsi:type="dcterms:W3CDTF">2010-02-12T08:48:25Z</dcterms:created>
  <dcterms:modified xsi:type="dcterms:W3CDTF">2017-03-07T05:49:16Z</dcterms:modified>
  <cp:category/>
  <cp:version/>
  <cp:contentType/>
  <cp:contentStatus/>
</cp:coreProperties>
</file>